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8_{07B1F854-C1BB-4347-BE5B-EAFC8CEBAE7B}" xr6:coauthVersionLast="37" xr6:coauthVersionMax="37" xr10:uidLastSave="{00000000-0000-0000-0000-000000000000}"/>
  <bookViews>
    <workbookView showHorizontalScroll="0" showVerticalScroll="0" showSheetTabs="0" xWindow="0" yWindow="0" windowWidth="20490" windowHeight="6945" tabRatio="685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ПЦМ'!$A$1:$P$296</definedName>
  </definedNames>
  <calcPr calcId="179021" fullCalcOnLoad="1" refMode="R1C1"/>
</workbook>
</file>

<file path=xl/calcChain.xml><?xml version="1.0" encoding="utf-8"?>
<calcChain xmlns="http://schemas.openxmlformats.org/spreadsheetml/2006/main">
  <c r="F287" i="4" l="1"/>
  <c r="F286" i="4" s="1"/>
  <c r="G287" i="4"/>
  <c r="G286" i="4" s="1"/>
  <c r="H287" i="4"/>
  <c r="I287" i="4"/>
  <c r="I286" i="4"/>
  <c r="K287" i="4"/>
  <c r="L287" i="4"/>
  <c r="M287" i="4"/>
  <c r="M286" i="4" s="1"/>
  <c r="O287" i="4"/>
  <c r="E289" i="4"/>
  <c r="P289" i="4" s="1"/>
  <c r="F107" i="4"/>
  <c r="F68" i="4"/>
  <c r="G68" i="4"/>
  <c r="H68" i="4"/>
  <c r="I68" i="4"/>
  <c r="J68" i="4"/>
  <c r="P172" i="4"/>
  <c r="F41" i="4"/>
  <c r="G41" i="4"/>
  <c r="H41" i="4"/>
  <c r="I41" i="4"/>
  <c r="K41" i="4"/>
  <c r="L41" i="4"/>
  <c r="M41" i="4"/>
  <c r="O41" i="4"/>
  <c r="N46" i="4"/>
  <c r="N41" i="4" s="1"/>
  <c r="J46" i="4"/>
  <c r="E46" i="4"/>
  <c r="E41" i="4"/>
  <c r="N272" i="4"/>
  <c r="J272" i="4" s="1"/>
  <c r="P272" i="4" s="1"/>
  <c r="P69" i="4"/>
  <c r="N69" i="4"/>
  <c r="J69" i="4" s="1"/>
  <c r="O69" i="4"/>
  <c r="N105" i="4"/>
  <c r="J105" i="4"/>
  <c r="P105" i="4" s="1"/>
  <c r="E225" i="4"/>
  <c r="O269" i="4"/>
  <c r="N269" i="4"/>
  <c r="J269" i="4" s="1"/>
  <c r="N271" i="4"/>
  <c r="J271" i="4" s="1"/>
  <c r="P271" i="4" s="1"/>
  <c r="N101" i="4"/>
  <c r="J101" i="4"/>
  <c r="N102" i="4"/>
  <c r="J102" i="4" s="1"/>
  <c r="N104" i="4"/>
  <c r="J104" i="4"/>
  <c r="F103" i="4"/>
  <c r="G103" i="4"/>
  <c r="H103" i="4"/>
  <c r="I103" i="4"/>
  <c r="K103" i="4"/>
  <c r="L103" i="4"/>
  <c r="M103" i="4"/>
  <c r="O103" i="4"/>
  <c r="N103" i="4"/>
  <c r="J103" i="4" s="1"/>
  <c r="E104" i="4"/>
  <c r="N218" i="4"/>
  <c r="J218" i="4" s="1"/>
  <c r="P218" i="4" s="1"/>
  <c r="F216" i="4"/>
  <c r="G216" i="4"/>
  <c r="H216" i="4"/>
  <c r="I216" i="4"/>
  <c r="K216" i="4"/>
  <c r="L216" i="4"/>
  <c r="M216" i="4"/>
  <c r="O216" i="4"/>
  <c r="E218" i="4"/>
  <c r="F40" i="4"/>
  <c r="G40" i="4"/>
  <c r="H40" i="4"/>
  <c r="I40" i="4"/>
  <c r="K40" i="4"/>
  <c r="L40" i="4"/>
  <c r="M40" i="4"/>
  <c r="O40" i="4"/>
  <c r="N290" i="4"/>
  <c r="N291" i="4"/>
  <c r="J291" i="4" s="1"/>
  <c r="P291" i="4" s="1"/>
  <c r="E269" i="4"/>
  <c r="P269" i="4" s="1"/>
  <c r="E270" i="4"/>
  <c r="N270" i="4"/>
  <c r="J270" i="4"/>
  <c r="E183" i="4"/>
  <c r="O66" i="4"/>
  <c r="N66" i="4"/>
  <c r="J66" i="4"/>
  <c r="N87" i="4"/>
  <c r="J87" i="4"/>
  <c r="P87" i="4"/>
  <c r="E23" i="4"/>
  <c r="N23" i="4"/>
  <c r="J23" i="4"/>
  <c r="E292" i="4"/>
  <c r="N51" i="4"/>
  <c r="J51" i="4" s="1"/>
  <c r="P51" i="4" s="1"/>
  <c r="L286" i="4"/>
  <c r="N292" i="4"/>
  <c r="J292" i="4" s="1"/>
  <c r="O286" i="4"/>
  <c r="J275" i="4"/>
  <c r="P275" i="4" s="1"/>
  <c r="O67" i="4"/>
  <c r="N81" i="4"/>
  <c r="N67" i="4"/>
  <c r="N76" i="4"/>
  <c r="P93" i="4"/>
  <c r="P94" i="4"/>
  <c r="P97" i="4"/>
  <c r="E102" i="4"/>
  <c r="E68" i="4" s="1"/>
  <c r="E67" i="4"/>
  <c r="F66" i="4"/>
  <c r="E66" i="4" s="1"/>
  <c r="F65" i="4"/>
  <c r="E65" i="4"/>
  <c r="O39" i="4"/>
  <c r="F39" i="4"/>
  <c r="E39" i="4"/>
  <c r="L38" i="4"/>
  <c r="M38" i="4"/>
  <c r="O38" i="4"/>
  <c r="K38" i="4"/>
  <c r="F38" i="4"/>
  <c r="E38" i="4" s="1"/>
  <c r="G37" i="4"/>
  <c r="F37" i="4"/>
  <c r="E37" i="4"/>
  <c r="N26" i="4"/>
  <c r="N27" i="4"/>
  <c r="N25" i="4"/>
  <c r="N34" i="4"/>
  <c r="J34" i="4" s="1"/>
  <c r="J285" i="4"/>
  <c r="J284" i="4" s="1"/>
  <c r="N273" i="4"/>
  <c r="N189" i="4"/>
  <c r="J189" i="4"/>
  <c r="P189" i="4" s="1"/>
  <c r="N283" i="4"/>
  <c r="N241" i="4"/>
  <c r="J241" i="4" s="1"/>
  <c r="P241" i="4"/>
  <c r="N242" i="4"/>
  <c r="J242" i="4" s="1"/>
  <c r="P242" i="4" s="1"/>
  <c r="N243" i="4"/>
  <c r="J243" i="4"/>
  <c r="J274" i="4"/>
  <c r="P274" i="4"/>
  <c r="J283" i="4"/>
  <c r="P283" i="4" s="1"/>
  <c r="L31" i="4"/>
  <c r="M31" i="4"/>
  <c r="N31" i="4"/>
  <c r="J31" i="4" s="1"/>
  <c r="P31" i="4" s="1"/>
  <c r="K31" i="4"/>
  <c r="N30" i="4"/>
  <c r="J30" i="4" s="1"/>
  <c r="J32" i="4"/>
  <c r="P32" i="4" s="1"/>
  <c r="E222" i="4"/>
  <c r="E230" i="4"/>
  <c r="N230" i="4"/>
  <c r="J230" i="4" s="1"/>
  <c r="P230" i="4" s="1"/>
  <c r="E87" i="4"/>
  <c r="E189" i="4"/>
  <c r="F184" i="4"/>
  <c r="G184" i="4"/>
  <c r="H184" i="4"/>
  <c r="I184" i="4"/>
  <c r="K184" i="4"/>
  <c r="L184" i="4"/>
  <c r="M184" i="4"/>
  <c r="N184" i="4"/>
  <c r="O184" i="4"/>
  <c r="J185" i="4"/>
  <c r="J184" i="4" s="1"/>
  <c r="E185" i="4"/>
  <c r="E184" i="4"/>
  <c r="P184" i="4"/>
  <c r="F284" i="4"/>
  <c r="F277" i="4"/>
  <c r="F276" i="4"/>
  <c r="G284" i="4"/>
  <c r="G277" i="4" s="1"/>
  <c r="G276" i="4" s="1"/>
  <c r="H284" i="4"/>
  <c r="H277" i="4" s="1"/>
  <c r="H276" i="4" s="1"/>
  <c r="I284" i="4"/>
  <c r="I277" i="4"/>
  <c r="I276" i="4" s="1"/>
  <c r="K284" i="4"/>
  <c r="K277" i="4"/>
  <c r="K276" i="4"/>
  <c r="L284" i="4"/>
  <c r="L277" i="4" s="1"/>
  <c r="L276" i="4" s="1"/>
  <c r="M284" i="4"/>
  <c r="M277" i="4"/>
  <c r="M276" i="4" s="1"/>
  <c r="N284" i="4"/>
  <c r="O284" i="4"/>
  <c r="O277" i="4" s="1"/>
  <c r="O276" i="4" s="1"/>
  <c r="E282" i="4"/>
  <c r="E285" i="4"/>
  <c r="E284" i="4" s="1"/>
  <c r="P284" i="4" s="1"/>
  <c r="N217" i="4"/>
  <c r="E217" i="4"/>
  <c r="F160" i="4"/>
  <c r="E160" i="4" s="1"/>
  <c r="P160" i="4" s="1"/>
  <c r="F158" i="4"/>
  <c r="E158" i="4" s="1"/>
  <c r="P158" i="4" s="1"/>
  <c r="F156" i="4"/>
  <c r="E156" i="4"/>
  <c r="P156" i="4" s="1"/>
  <c r="F154" i="4"/>
  <c r="E154" i="4"/>
  <c r="P154" i="4"/>
  <c r="E161" i="4"/>
  <c r="P161" i="4" s="1"/>
  <c r="E159" i="4"/>
  <c r="P159" i="4"/>
  <c r="E157" i="4"/>
  <c r="P157" i="4" s="1"/>
  <c r="E155" i="4"/>
  <c r="P155" i="4"/>
  <c r="E153" i="4"/>
  <c r="P153" i="4" s="1"/>
  <c r="F152" i="4"/>
  <c r="E152" i="4"/>
  <c r="P152" i="4" s="1"/>
  <c r="E144" i="4"/>
  <c r="F112" i="4"/>
  <c r="E112" i="4"/>
  <c r="P112" i="4" s="1"/>
  <c r="N84" i="4"/>
  <c r="J84" i="4"/>
  <c r="N85" i="4"/>
  <c r="J85" i="4" s="1"/>
  <c r="P85" i="4" s="1"/>
  <c r="N86" i="4"/>
  <c r="J86" i="4"/>
  <c r="E84" i="4"/>
  <c r="E85" i="4"/>
  <c r="E86" i="4"/>
  <c r="P86" i="4" s="1"/>
  <c r="E95" i="4"/>
  <c r="O199" i="4"/>
  <c r="N200" i="4"/>
  <c r="J200" i="4"/>
  <c r="N201" i="4"/>
  <c r="J201" i="4" s="1"/>
  <c r="L199" i="4"/>
  <c r="L193" i="4"/>
  <c r="L192" i="4"/>
  <c r="M199" i="4"/>
  <c r="M193" i="4"/>
  <c r="M192" i="4"/>
  <c r="K199" i="4"/>
  <c r="K193" i="4" s="1"/>
  <c r="K192" i="4" s="1"/>
  <c r="G199" i="4"/>
  <c r="G193" i="4" s="1"/>
  <c r="G192" i="4" s="1"/>
  <c r="H199" i="4"/>
  <c r="H193" i="4"/>
  <c r="H192" i="4" s="1"/>
  <c r="I199" i="4"/>
  <c r="I193" i="4"/>
  <c r="F199" i="4"/>
  <c r="E200" i="4"/>
  <c r="P200" i="4"/>
  <c r="E201" i="4"/>
  <c r="P201" i="4" s="1"/>
  <c r="O181" i="4"/>
  <c r="N181" i="4"/>
  <c r="J181" i="4"/>
  <c r="N182" i="4"/>
  <c r="J182" i="4" s="1"/>
  <c r="P182" i="4" s="1"/>
  <c r="F181" i="4"/>
  <c r="E181" i="4"/>
  <c r="P181" i="4"/>
  <c r="E182" i="4"/>
  <c r="O98" i="4"/>
  <c r="O82" i="4"/>
  <c r="N99" i="4"/>
  <c r="J99" i="4"/>
  <c r="N100" i="4"/>
  <c r="J100" i="4" s="1"/>
  <c r="L98" i="4"/>
  <c r="M98" i="4"/>
  <c r="K98" i="4"/>
  <c r="G98" i="4"/>
  <c r="H98" i="4"/>
  <c r="I98" i="4"/>
  <c r="F98" i="4"/>
  <c r="E98" i="4"/>
  <c r="E99" i="4"/>
  <c r="E100" i="4"/>
  <c r="E60" i="4"/>
  <c r="E62" i="4"/>
  <c r="O59" i="4"/>
  <c r="N59" i="4"/>
  <c r="N60" i="4"/>
  <c r="J60" i="4" s="1"/>
  <c r="N62" i="4"/>
  <c r="J62" i="4"/>
  <c r="P62" i="4" s="1"/>
  <c r="L59" i="4"/>
  <c r="L42" i="4"/>
  <c r="L36" i="4"/>
  <c r="M59" i="4"/>
  <c r="M42" i="4" s="1"/>
  <c r="M36" i="4" s="1"/>
  <c r="K59" i="4"/>
  <c r="G59" i="4"/>
  <c r="G42" i="4" s="1"/>
  <c r="G36" i="4" s="1"/>
  <c r="H59" i="4"/>
  <c r="H42" i="4"/>
  <c r="H36" i="4" s="1"/>
  <c r="I59" i="4"/>
  <c r="F59" i="4"/>
  <c r="F42" i="4" s="1"/>
  <c r="F36" i="4" s="1"/>
  <c r="N72" i="4"/>
  <c r="J72" i="4"/>
  <c r="N55" i="4"/>
  <c r="J55" i="4" s="1"/>
  <c r="N45" i="4"/>
  <c r="J45" i="4"/>
  <c r="N44" i="4"/>
  <c r="J44" i="4"/>
  <c r="N205" i="4"/>
  <c r="J205" i="4" s="1"/>
  <c r="N206" i="4"/>
  <c r="J206" i="4" s="1"/>
  <c r="N208" i="4"/>
  <c r="J208" i="4" s="1"/>
  <c r="N209" i="4"/>
  <c r="J209" i="4"/>
  <c r="N211" i="4"/>
  <c r="J211" i="4" s="1"/>
  <c r="N213" i="4"/>
  <c r="J213" i="4"/>
  <c r="P213" i="4" s="1"/>
  <c r="N215" i="4"/>
  <c r="J215" i="4" s="1"/>
  <c r="N222" i="4"/>
  <c r="J222" i="4" s="1"/>
  <c r="N224" i="4"/>
  <c r="J224" i="4"/>
  <c r="N225" i="4"/>
  <c r="J225" i="4" s="1"/>
  <c r="P225" i="4"/>
  <c r="N226" i="4"/>
  <c r="J226" i="4" s="1"/>
  <c r="N227" i="4"/>
  <c r="J227" i="4"/>
  <c r="N228" i="4"/>
  <c r="J228" i="4" s="1"/>
  <c r="P228" i="4"/>
  <c r="N229" i="4"/>
  <c r="J229" i="4" s="1"/>
  <c r="N231" i="4"/>
  <c r="J231" i="4"/>
  <c r="N232" i="4"/>
  <c r="J232" i="4" s="1"/>
  <c r="P232" i="4" s="1"/>
  <c r="N234" i="4"/>
  <c r="J234" i="4" s="1"/>
  <c r="N235" i="4"/>
  <c r="J235" i="4"/>
  <c r="P235" i="4" s="1"/>
  <c r="N237" i="4"/>
  <c r="J237" i="4" s="1"/>
  <c r="N238" i="4"/>
  <c r="J238" i="4"/>
  <c r="N239" i="4"/>
  <c r="J239" i="4" s="1"/>
  <c r="N240" i="4"/>
  <c r="J240" i="4"/>
  <c r="P240" i="4"/>
  <c r="N221" i="4"/>
  <c r="J221" i="4"/>
  <c r="N259" i="4"/>
  <c r="J259" i="4"/>
  <c r="N260" i="4"/>
  <c r="J260" i="4" s="1"/>
  <c r="N261" i="4"/>
  <c r="J261" i="4" s="1"/>
  <c r="N252" i="4"/>
  <c r="J252" i="4"/>
  <c r="N254" i="4"/>
  <c r="J254" i="4" s="1"/>
  <c r="F205" i="4"/>
  <c r="E226" i="4"/>
  <c r="P226" i="4" s="1"/>
  <c r="E227" i="4"/>
  <c r="P227" i="4" s="1"/>
  <c r="E228" i="4"/>
  <c r="E224" i="4"/>
  <c r="E96" i="4"/>
  <c r="P96" i="4" s="1"/>
  <c r="E288" i="4"/>
  <c r="G65" i="4"/>
  <c r="H65" i="4"/>
  <c r="I65" i="4"/>
  <c r="G210" i="4"/>
  <c r="H210" i="4"/>
  <c r="I210" i="4"/>
  <c r="E210" i="4"/>
  <c r="K210" i="4"/>
  <c r="L210" i="4"/>
  <c r="M210" i="4"/>
  <c r="O210" i="4"/>
  <c r="N210" i="4" s="1"/>
  <c r="J210" i="4"/>
  <c r="F210" i="4"/>
  <c r="E211" i="4"/>
  <c r="L258" i="4"/>
  <c r="M258" i="4"/>
  <c r="O258" i="4"/>
  <c r="N258" i="4" s="1"/>
  <c r="K258" i="4"/>
  <c r="J258" i="4" s="1"/>
  <c r="P258" i="4" s="1"/>
  <c r="E261" i="4"/>
  <c r="P261" i="4" s="1"/>
  <c r="E259" i="4"/>
  <c r="E260" i="4"/>
  <c r="P260" i="4" s="1"/>
  <c r="F262" i="4"/>
  <c r="F245" i="4" s="1"/>
  <c r="F244" i="4" s="1"/>
  <c r="G262" i="4"/>
  <c r="H262" i="4"/>
  <c r="I262" i="4"/>
  <c r="K262" i="4"/>
  <c r="L262" i="4"/>
  <c r="M262" i="4"/>
  <c r="O262" i="4"/>
  <c r="L253" i="4"/>
  <c r="L245" i="4" s="1"/>
  <c r="L244" i="4" s="1"/>
  <c r="M253" i="4"/>
  <c r="O253" i="4"/>
  <c r="N253" i="4" s="1"/>
  <c r="J253" i="4" s="1"/>
  <c r="K253" i="4"/>
  <c r="G253" i="4"/>
  <c r="H253" i="4"/>
  <c r="I253" i="4"/>
  <c r="E254" i="4"/>
  <c r="F253" i="4"/>
  <c r="L223" i="4"/>
  <c r="L220" i="4" s="1"/>
  <c r="L219" i="4" s="1"/>
  <c r="M223" i="4"/>
  <c r="M220" i="4"/>
  <c r="O223" i="4"/>
  <c r="N223" i="4"/>
  <c r="K223" i="4"/>
  <c r="I223" i="4"/>
  <c r="G223" i="4"/>
  <c r="H223" i="4"/>
  <c r="F223" i="4"/>
  <c r="E223" i="4" s="1"/>
  <c r="K286" i="4"/>
  <c r="H286" i="4"/>
  <c r="L236" i="4"/>
  <c r="M236" i="4"/>
  <c r="O236" i="4"/>
  <c r="O220" i="4" s="1"/>
  <c r="N236" i="4"/>
  <c r="J236" i="4" s="1"/>
  <c r="K236" i="4"/>
  <c r="G236" i="4"/>
  <c r="H236" i="4"/>
  <c r="H220" i="4" s="1"/>
  <c r="H219" i="4" s="1"/>
  <c r="I236" i="4"/>
  <c r="F236" i="4"/>
  <c r="E236" i="4"/>
  <c r="E239" i="4"/>
  <c r="P239" i="4" s="1"/>
  <c r="E237" i="4"/>
  <c r="E238" i="4"/>
  <c r="P238" i="4" s="1"/>
  <c r="L233" i="4"/>
  <c r="M233" i="4"/>
  <c r="M219" i="4"/>
  <c r="O233" i="4"/>
  <c r="N233" i="4" s="1"/>
  <c r="K233" i="4"/>
  <c r="J233" i="4"/>
  <c r="G233" i="4"/>
  <c r="H233" i="4"/>
  <c r="I233" i="4"/>
  <c r="E234" i="4"/>
  <c r="F233" i="4"/>
  <c r="E235" i="4"/>
  <c r="L117" i="4"/>
  <c r="M117" i="4"/>
  <c r="N117" i="4"/>
  <c r="O117" i="4"/>
  <c r="K117" i="4"/>
  <c r="J117" i="4"/>
  <c r="J115" i="4"/>
  <c r="J116" i="4"/>
  <c r="G117" i="4"/>
  <c r="H117" i="4"/>
  <c r="I117" i="4"/>
  <c r="F117" i="4"/>
  <c r="E117" i="4"/>
  <c r="L110" i="4"/>
  <c r="M110" i="4"/>
  <c r="N110" i="4"/>
  <c r="O110" i="4"/>
  <c r="K110" i="4"/>
  <c r="G110" i="4"/>
  <c r="H110" i="4"/>
  <c r="I110" i="4"/>
  <c r="F110" i="4"/>
  <c r="E110" i="4" s="1"/>
  <c r="P110" i="4" s="1"/>
  <c r="L90" i="4"/>
  <c r="M90" i="4"/>
  <c r="O90" i="4"/>
  <c r="N90" i="4" s="1"/>
  <c r="K90" i="4"/>
  <c r="N92" i="4"/>
  <c r="J92" i="4" s="1"/>
  <c r="N95" i="4"/>
  <c r="J95" i="4"/>
  <c r="P95" i="4"/>
  <c r="E92" i="4"/>
  <c r="G90" i="4"/>
  <c r="H90" i="4"/>
  <c r="H70" i="4" s="1"/>
  <c r="H64" i="4" s="1"/>
  <c r="I90" i="4"/>
  <c r="F90" i="4"/>
  <c r="N73" i="4"/>
  <c r="J73" i="4"/>
  <c r="J65" i="4" s="1"/>
  <c r="N74" i="4"/>
  <c r="J74" i="4"/>
  <c r="N75" i="4"/>
  <c r="J75" i="4" s="1"/>
  <c r="N77" i="4"/>
  <c r="J77" i="4" s="1"/>
  <c r="P77" i="4" s="1"/>
  <c r="N78" i="4"/>
  <c r="J78" i="4" s="1"/>
  <c r="N79" i="4"/>
  <c r="J79" i="4" s="1"/>
  <c r="P79" i="4" s="1"/>
  <c r="N80" i="4"/>
  <c r="J80" i="4" s="1"/>
  <c r="N88" i="4"/>
  <c r="J88" i="4"/>
  <c r="N89" i="4"/>
  <c r="J89" i="4" s="1"/>
  <c r="N83" i="4"/>
  <c r="J83" i="4"/>
  <c r="N91" i="4"/>
  <c r="J91" i="4" s="1"/>
  <c r="N98" i="4"/>
  <c r="J98" i="4" s="1"/>
  <c r="N71" i="4"/>
  <c r="J71" i="4" s="1"/>
  <c r="N43" i="4"/>
  <c r="J43" i="4"/>
  <c r="N47" i="4"/>
  <c r="J47" i="4" s="1"/>
  <c r="N48" i="4"/>
  <c r="J48" i="4"/>
  <c r="N49" i="4"/>
  <c r="J49" i="4"/>
  <c r="N50" i="4"/>
  <c r="J50" i="4" s="1"/>
  <c r="N38" i="4"/>
  <c r="N52" i="4"/>
  <c r="J52" i="4"/>
  <c r="N53" i="4"/>
  <c r="J53" i="4"/>
  <c r="N54" i="4"/>
  <c r="J54" i="4"/>
  <c r="N56" i="4"/>
  <c r="J56" i="4" s="1"/>
  <c r="N57" i="4"/>
  <c r="J57" i="4" s="1"/>
  <c r="N58" i="4"/>
  <c r="J58" i="4"/>
  <c r="N63" i="4"/>
  <c r="J63" i="4" s="1"/>
  <c r="L82" i="4"/>
  <c r="L70" i="4"/>
  <c r="L64" i="4"/>
  <c r="M82" i="4"/>
  <c r="K82" i="4"/>
  <c r="E83" i="4"/>
  <c r="P83" i="4" s="1"/>
  <c r="G82" i="4"/>
  <c r="G70" i="4" s="1"/>
  <c r="G64" i="4" s="1"/>
  <c r="H82" i="4"/>
  <c r="I82" i="4"/>
  <c r="F82" i="4"/>
  <c r="L25" i="4"/>
  <c r="M25" i="4"/>
  <c r="O25" i="4"/>
  <c r="O15" i="4"/>
  <c r="O14" i="4" s="1"/>
  <c r="K25" i="4"/>
  <c r="J25" i="4" s="1"/>
  <c r="I25" i="4"/>
  <c r="G25" i="4"/>
  <c r="H25" i="4"/>
  <c r="F25" i="4"/>
  <c r="E25" i="4"/>
  <c r="P25" i="4" s="1"/>
  <c r="E27" i="4"/>
  <c r="P27" i="4" s="1"/>
  <c r="E26" i="4"/>
  <c r="N35" i="4"/>
  <c r="J35" i="4"/>
  <c r="P35" i="4" s="1"/>
  <c r="N20" i="4"/>
  <c r="J20" i="4" s="1"/>
  <c r="J19" i="4" s="1"/>
  <c r="N21" i="4"/>
  <c r="J21" i="4"/>
  <c r="P21" i="4" s="1"/>
  <c r="N24" i="4"/>
  <c r="J24" i="4" s="1"/>
  <c r="N22" i="4"/>
  <c r="J22" i="4"/>
  <c r="N29" i="4"/>
  <c r="J29" i="4" s="1"/>
  <c r="L33" i="4"/>
  <c r="M33" i="4"/>
  <c r="O33" i="4"/>
  <c r="G33" i="4"/>
  <c r="H33" i="4"/>
  <c r="I33" i="4"/>
  <c r="E34" i="4"/>
  <c r="F33" i="4"/>
  <c r="F175" i="4"/>
  <c r="F180" i="4"/>
  <c r="E180" i="4" s="1"/>
  <c r="P180" i="4" s="1"/>
  <c r="E197" i="4"/>
  <c r="F264" i="4"/>
  <c r="F281" i="4"/>
  <c r="E281" i="4" s="1"/>
  <c r="P281" i="4" s="1"/>
  <c r="F212" i="4"/>
  <c r="F214" i="4"/>
  <c r="F207" i="4"/>
  <c r="F165" i="4"/>
  <c r="F162" i="4"/>
  <c r="F131" i="4"/>
  <c r="E131" i="4"/>
  <c r="F126" i="4"/>
  <c r="F168" i="4"/>
  <c r="F190" i="4"/>
  <c r="F187" i="4"/>
  <c r="F186" i="4"/>
  <c r="F17" i="4"/>
  <c r="E35" i="4"/>
  <c r="F19" i="4"/>
  <c r="E195" i="4"/>
  <c r="E196" i="4"/>
  <c r="E194" i="4"/>
  <c r="E198" i="4"/>
  <c r="E246" i="4"/>
  <c r="E247" i="4"/>
  <c r="E248" i="4"/>
  <c r="E249" i="4"/>
  <c r="P249" i="4" s="1"/>
  <c r="E250" i="4"/>
  <c r="E251" i="4"/>
  <c r="E252" i="4"/>
  <c r="E263" i="4"/>
  <c r="E262" i="4"/>
  <c r="E265" i="4"/>
  <c r="E264" i="4"/>
  <c r="E266" i="4"/>
  <c r="E256" i="4"/>
  <c r="E255" i="4"/>
  <c r="E268" i="4"/>
  <c r="E273" i="4"/>
  <c r="E257" i="4"/>
  <c r="E258" i="4"/>
  <c r="E221" i="4"/>
  <c r="P221" i="4" s="1"/>
  <c r="E231" i="4"/>
  <c r="E229" i="4"/>
  <c r="P229" i="4" s="1"/>
  <c r="E243" i="4"/>
  <c r="P243" i="4" s="1"/>
  <c r="E232" i="4"/>
  <c r="E74" i="4"/>
  <c r="P74" i="4"/>
  <c r="E72" i="4"/>
  <c r="E77" i="4"/>
  <c r="E79" i="4"/>
  <c r="E88" i="4"/>
  <c r="E71" i="4"/>
  <c r="P71" i="4" s="1"/>
  <c r="E278" i="4"/>
  <c r="E279" i="4"/>
  <c r="E280" i="4"/>
  <c r="I281" i="4"/>
  <c r="I212" i="4"/>
  <c r="E215" i="4"/>
  <c r="P215" i="4" s="1"/>
  <c r="E214" i="4"/>
  <c r="E204" i="4"/>
  <c r="I207" i="4"/>
  <c r="E207" i="4"/>
  <c r="E45" i="4"/>
  <c r="P45" i="4" s="1"/>
  <c r="E43" i="4"/>
  <c r="E55" i="4"/>
  <c r="E57" i="4"/>
  <c r="E44" i="4"/>
  <c r="E49" i="4"/>
  <c r="E52" i="4"/>
  <c r="E56" i="4"/>
  <c r="P56" i="4" s="1"/>
  <c r="E58" i="4"/>
  <c r="E63" i="4"/>
  <c r="I126" i="4"/>
  <c r="I108" i="4"/>
  <c r="I106" i="4" s="1"/>
  <c r="I131" i="4"/>
  <c r="I165" i="4"/>
  <c r="E165" i="4"/>
  <c r="I168" i="4"/>
  <c r="E168" i="4" s="1"/>
  <c r="P168" i="4" s="1"/>
  <c r="I162" i="4"/>
  <c r="I173" i="4"/>
  <c r="E173" i="4"/>
  <c r="E188" i="4"/>
  <c r="P188" i="4"/>
  <c r="E191" i="4"/>
  <c r="P191" i="4" s="1"/>
  <c r="E16" i="4"/>
  <c r="E29" i="4"/>
  <c r="P29" i="4" s="1"/>
  <c r="E28" i="4"/>
  <c r="I17" i="4"/>
  <c r="I19" i="4"/>
  <c r="E19" i="4" s="1"/>
  <c r="E21" i="4"/>
  <c r="E24" i="4"/>
  <c r="E22" i="4"/>
  <c r="E30" i="4"/>
  <c r="R296" i="4"/>
  <c r="N109" i="4"/>
  <c r="J109" i="4"/>
  <c r="J111" i="4"/>
  <c r="J110" i="4" s="1"/>
  <c r="J113" i="4"/>
  <c r="J127" i="4"/>
  <c r="J128" i="4"/>
  <c r="P128" i="4" s="1"/>
  <c r="J129" i="4"/>
  <c r="J130" i="4"/>
  <c r="K131" i="4"/>
  <c r="J131" i="4" s="1"/>
  <c r="N131" i="4"/>
  <c r="J150" i="4"/>
  <c r="J176" i="4"/>
  <c r="J175" i="4"/>
  <c r="K165" i="4"/>
  <c r="N166" i="4"/>
  <c r="K168" i="4"/>
  <c r="J168" i="4" s="1"/>
  <c r="N168" i="4"/>
  <c r="J170" i="4"/>
  <c r="J171" i="4"/>
  <c r="K162" i="4"/>
  <c r="N163" i="4"/>
  <c r="N164" i="4"/>
  <c r="J164" i="4"/>
  <c r="K173" i="4"/>
  <c r="N173" i="4"/>
  <c r="J173" i="4"/>
  <c r="J177" i="4"/>
  <c r="N246" i="4"/>
  <c r="J246" i="4" s="1"/>
  <c r="N248" i="4"/>
  <c r="J248" i="4"/>
  <c r="N249" i="4"/>
  <c r="J249" i="4" s="1"/>
  <c r="N251" i="4"/>
  <c r="J251" i="4"/>
  <c r="P251" i="4"/>
  <c r="N265" i="4"/>
  <c r="J265" i="4"/>
  <c r="P265" i="4"/>
  <c r="N267" i="4"/>
  <c r="N256" i="4"/>
  <c r="J256" i="4"/>
  <c r="N257" i="4"/>
  <c r="J257" i="4"/>
  <c r="N247" i="4"/>
  <c r="J247" i="4"/>
  <c r="N250" i="4"/>
  <c r="J250" i="4" s="1"/>
  <c r="P250" i="4" s="1"/>
  <c r="N263" i="4"/>
  <c r="N255" i="4"/>
  <c r="J255" i="4" s="1"/>
  <c r="P255" i="4"/>
  <c r="N268" i="4"/>
  <c r="J268" i="4" s="1"/>
  <c r="J273" i="4"/>
  <c r="P273" i="4"/>
  <c r="N195" i="4"/>
  <c r="J195" i="4" s="1"/>
  <c r="N198" i="4"/>
  <c r="J198" i="4"/>
  <c r="P198" i="4" s="1"/>
  <c r="N194" i="4"/>
  <c r="J194" i="4"/>
  <c r="N196" i="4"/>
  <c r="J196" i="4"/>
  <c r="P196" i="4" s="1"/>
  <c r="N197" i="4"/>
  <c r="J197" i="4" s="1"/>
  <c r="P197" i="4" s="1"/>
  <c r="N278" i="4"/>
  <c r="N279" i="4"/>
  <c r="J279" i="4" s="1"/>
  <c r="P279" i="4" s="1"/>
  <c r="N280" i="4"/>
  <c r="J280" i="4"/>
  <c r="N282" i="4"/>
  <c r="N204" i="4"/>
  <c r="K207" i="4"/>
  <c r="N188" i="4"/>
  <c r="J190" i="4"/>
  <c r="N288" i="4"/>
  <c r="N287" i="4" s="1"/>
  <c r="N286" i="4" s="1"/>
  <c r="N16" i="4"/>
  <c r="J16" i="4"/>
  <c r="N28" i="4"/>
  <c r="J28" i="4"/>
  <c r="K17" i="4"/>
  <c r="N18" i="4"/>
  <c r="N17" i="4" s="1"/>
  <c r="J290" i="4"/>
  <c r="P290" i="4"/>
  <c r="G190" i="4"/>
  <c r="G187" i="4" s="1"/>
  <c r="G186" i="4" s="1"/>
  <c r="H190" i="4"/>
  <c r="H187" i="4"/>
  <c r="H186" i="4" s="1"/>
  <c r="I190" i="4"/>
  <c r="I187" i="4"/>
  <c r="I186" i="4" s="1"/>
  <c r="K190" i="4"/>
  <c r="K187" i="4"/>
  <c r="K186" i="4"/>
  <c r="L190" i="4"/>
  <c r="L187" i="4" s="1"/>
  <c r="L186" i="4" s="1"/>
  <c r="M190" i="4"/>
  <c r="M187" i="4"/>
  <c r="M186" i="4" s="1"/>
  <c r="N190" i="4"/>
  <c r="N187" i="4" s="1"/>
  <c r="N186" i="4" s="1"/>
  <c r="O190" i="4"/>
  <c r="E178" i="4"/>
  <c r="J178" i="4"/>
  <c r="P178" i="4" s="1"/>
  <c r="O17" i="4"/>
  <c r="O19" i="4"/>
  <c r="N19" i="4"/>
  <c r="O207" i="4"/>
  <c r="O212" i="4"/>
  <c r="N212" i="4"/>
  <c r="O214" i="4"/>
  <c r="N214" i="4" s="1"/>
  <c r="O126" i="4"/>
  <c r="O131" i="4"/>
  <c r="O165" i="4"/>
  <c r="O168" i="4"/>
  <c r="O162" i="4"/>
  <c r="O173" i="4"/>
  <c r="O281" i="4"/>
  <c r="O264" i="4"/>
  <c r="O266" i="4"/>
  <c r="N126" i="4"/>
  <c r="M17" i="4"/>
  <c r="M19" i="4"/>
  <c r="M207" i="4"/>
  <c r="M212" i="4"/>
  <c r="M214" i="4"/>
  <c r="M126" i="4"/>
  <c r="M131" i="4"/>
  <c r="M165" i="4"/>
  <c r="M168" i="4"/>
  <c r="M162" i="4"/>
  <c r="M173" i="4"/>
  <c r="M281" i="4"/>
  <c r="M264" i="4"/>
  <c r="M245" i="4" s="1"/>
  <c r="M244" i="4" s="1"/>
  <c r="L17" i="4"/>
  <c r="L19" i="4"/>
  <c r="L207" i="4"/>
  <c r="L212" i="4"/>
  <c r="L214" i="4"/>
  <c r="L126" i="4"/>
  <c r="L131" i="4"/>
  <c r="L165" i="4"/>
  <c r="L168" i="4"/>
  <c r="L162" i="4"/>
  <c r="L173" i="4"/>
  <c r="L281" i="4"/>
  <c r="L264" i="4"/>
  <c r="K19" i="4"/>
  <c r="K42" i="4"/>
  <c r="K36" i="4" s="1"/>
  <c r="K212" i="4"/>
  <c r="K214" i="4"/>
  <c r="K126" i="4"/>
  <c r="K281" i="4"/>
  <c r="K264" i="4"/>
  <c r="I214" i="4"/>
  <c r="I192" i="4"/>
  <c r="I264" i="4"/>
  <c r="I245" i="4"/>
  <c r="I244" i="4" s="1"/>
  <c r="H17" i="4"/>
  <c r="H15" i="4"/>
  <c r="H14" i="4" s="1"/>
  <c r="H19" i="4"/>
  <c r="H207" i="4"/>
  <c r="H212" i="4"/>
  <c r="H203" i="4" s="1"/>
  <c r="H202" i="4" s="1"/>
  <c r="H214" i="4"/>
  <c r="H126" i="4"/>
  <c r="H108" i="4"/>
  <c r="H106" i="4" s="1"/>
  <c r="H131" i="4"/>
  <c r="H165" i="4"/>
  <c r="H168" i="4"/>
  <c r="H162" i="4"/>
  <c r="H173" i="4"/>
  <c r="H281" i="4"/>
  <c r="H264" i="4"/>
  <c r="H245" i="4" s="1"/>
  <c r="H244" i="4" s="1"/>
  <c r="G17" i="4"/>
  <c r="G19" i="4"/>
  <c r="G207" i="4"/>
  <c r="G212" i="4"/>
  <c r="G214" i="4"/>
  <c r="G126" i="4"/>
  <c r="G131" i="4"/>
  <c r="G165" i="4"/>
  <c r="G168" i="4"/>
  <c r="G108" i="4" s="1"/>
  <c r="G106" i="4" s="1"/>
  <c r="G162" i="4"/>
  <c r="G173" i="4"/>
  <c r="G281" i="4"/>
  <c r="G264" i="4"/>
  <c r="G245" i="4" s="1"/>
  <c r="E267" i="4"/>
  <c r="E177" i="4"/>
  <c r="P177" i="4" s="1"/>
  <c r="E174" i="4"/>
  <c r="J174" i="4"/>
  <c r="P174" i="4"/>
  <c r="E164" i="4"/>
  <c r="E163" i="4"/>
  <c r="P163" i="4"/>
  <c r="E171" i="4"/>
  <c r="P171" i="4" s="1"/>
  <c r="E170" i="4"/>
  <c r="P170" i="4"/>
  <c r="E169" i="4"/>
  <c r="P169" i="4" s="1"/>
  <c r="J169" i="4"/>
  <c r="E167" i="4"/>
  <c r="J167" i="4"/>
  <c r="P167" i="4"/>
  <c r="E166" i="4"/>
  <c r="E176" i="4"/>
  <c r="E175" i="4"/>
  <c r="P175" i="4"/>
  <c r="O175" i="4"/>
  <c r="N175" i="4"/>
  <c r="M175" i="4"/>
  <c r="L175" i="4"/>
  <c r="K175" i="4"/>
  <c r="I175" i="4"/>
  <c r="H175" i="4"/>
  <c r="G175" i="4"/>
  <c r="E151" i="4"/>
  <c r="P151" i="4" s="1"/>
  <c r="J151" i="4"/>
  <c r="E149" i="4"/>
  <c r="J149" i="4"/>
  <c r="E148" i="4"/>
  <c r="J148" i="4"/>
  <c r="P148" i="4" s="1"/>
  <c r="F147" i="4"/>
  <c r="E147" i="4"/>
  <c r="P147" i="4"/>
  <c r="J147" i="4"/>
  <c r="E146" i="4"/>
  <c r="J146" i="4"/>
  <c r="P146" i="4" s="1"/>
  <c r="F145" i="4"/>
  <c r="E145" i="4" s="1"/>
  <c r="P145" i="4" s="1"/>
  <c r="J145" i="4"/>
  <c r="J144" i="4"/>
  <c r="P144" i="4"/>
  <c r="F143" i="4"/>
  <c r="E143" i="4"/>
  <c r="J143" i="4"/>
  <c r="P143" i="4"/>
  <c r="E142" i="4"/>
  <c r="J142" i="4"/>
  <c r="P142" i="4"/>
  <c r="F141" i="4"/>
  <c r="E141" i="4" s="1"/>
  <c r="P141" i="4" s="1"/>
  <c r="J141" i="4"/>
  <c r="E140" i="4"/>
  <c r="P140" i="4" s="1"/>
  <c r="J140" i="4"/>
  <c r="F139" i="4"/>
  <c r="E139" i="4" s="1"/>
  <c r="P139" i="4" s="1"/>
  <c r="J139" i="4"/>
  <c r="E138" i="4"/>
  <c r="P138" i="4"/>
  <c r="J138" i="4"/>
  <c r="F137" i="4"/>
  <c r="E137" i="4"/>
  <c r="P137" i="4"/>
  <c r="J137" i="4"/>
  <c r="E136" i="4"/>
  <c r="J136" i="4"/>
  <c r="F135" i="4"/>
  <c r="E135" i="4" s="1"/>
  <c r="P135" i="4" s="1"/>
  <c r="J135" i="4"/>
  <c r="E134" i="4"/>
  <c r="P134" i="4" s="1"/>
  <c r="J134" i="4"/>
  <c r="F133" i="4"/>
  <c r="E133" i="4"/>
  <c r="P133" i="4" s="1"/>
  <c r="J133" i="4"/>
  <c r="E132" i="4"/>
  <c r="P132" i="4" s="1"/>
  <c r="J132" i="4"/>
  <c r="E130" i="4"/>
  <c r="P130" i="4"/>
  <c r="E129" i="4"/>
  <c r="P129" i="4" s="1"/>
  <c r="E128" i="4"/>
  <c r="E127" i="4"/>
  <c r="P127" i="4" s="1"/>
  <c r="F125" i="4"/>
  <c r="E125" i="4" s="1"/>
  <c r="I125" i="4"/>
  <c r="K125" i="4"/>
  <c r="N125" i="4"/>
  <c r="J125" i="4"/>
  <c r="O125" i="4"/>
  <c r="M125" i="4"/>
  <c r="L125" i="4"/>
  <c r="H125" i="4"/>
  <c r="G125" i="4"/>
  <c r="E124" i="4"/>
  <c r="J124" i="4"/>
  <c r="F123" i="4"/>
  <c r="E123" i="4"/>
  <c r="P123" i="4" s="1"/>
  <c r="J123" i="4"/>
  <c r="E122" i="4"/>
  <c r="J122" i="4"/>
  <c r="P122" i="4" s="1"/>
  <c r="F121" i="4"/>
  <c r="E121" i="4" s="1"/>
  <c r="J121" i="4"/>
  <c r="E120" i="4"/>
  <c r="P120" i="4" s="1"/>
  <c r="J120" i="4"/>
  <c r="F119" i="4"/>
  <c r="E119" i="4"/>
  <c r="P119" i="4" s="1"/>
  <c r="J119" i="4"/>
  <c r="E118" i="4"/>
  <c r="J118" i="4"/>
  <c r="P118" i="4" s="1"/>
  <c r="E116" i="4"/>
  <c r="P116" i="4"/>
  <c r="E115" i="4"/>
  <c r="P115" i="4"/>
  <c r="F114" i="4"/>
  <c r="E114" i="4"/>
  <c r="J114" i="4"/>
  <c r="P114" i="4" s="1"/>
  <c r="E113" i="4"/>
  <c r="P113" i="4"/>
  <c r="J112" i="4"/>
  <c r="E111" i="4"/>
  <c r="P111" i="4" s="1"/>
  <c r="E179" i="4"/>
  <c r="P179" i="4"/>
  <c r="E109" i="4"/>
  <c r="E101" i="4"/>
  <c r="P101" i="4" s="1"/>
  <c r="E91" i="4"/>
  <c r="E89" i="4"/>
  <c r="P89" i="4"/>
  <c r="E80" i="4"/>
  <c r="P80" i="4" s="1"/>
  <c r="E78" i="4"/>
  <c r="E75" i="4"/>
  <c r="P75" i="4" s="1"/>
  <c r="E73" i="4"/>
  <c r="O65" i="4"/>
  <c r="M65" i="4"/>
  <c r="L65" i="4"/>
  <c r="K65" i="4"/>
  <c r="E213" i="4"/>
  <c r="E209" i="4"/>
  <c r="P209" i="4"/>
  <c r="E208" i="4"/>
  <c r="E206" i="4"/>
  <c r="P206" i="4"/>
  <c r="E54" i="4"/>
  <c r="E53" i="4"/>
  <c r="E50" i="4"/>
  <c r="P50" i="4" s="1"/>
  <c r="E48" i="4"/>
  <c r="P48" i="4" s="1"/>
  <c r="E47" i="4"/>
  <c r="K37" i="4"/>
  <c r="J37" i="4"/>
  <c r="M37" i="4"/>
  <c r="L37" i="4"/>
  <c r="H37" i="4"/>
  <c r="E20" i="4"/>
  <c r="P20" i="4" s="1"/>
  <c r="E18" i="4"/>
  <c r="J33" i="4"/>
  <c r="O187" i="4"/>
  <c r="O186" i="4" s="1"/>
  <c r="E205" i="4"/>
  <c r="P185" i="4"/>
  <c r="J26" i="4"/>
  <c r="N264" i="4"/>
  <c r="J264" i="4"/>
  <c r="P264" i="4"/>
  <c r="E190" i="4"/>
  <c r="E187" i="4" s="1"/>
  <c r="E186" i="4" s="1"/>
  <c r="P190" i="4"/>
  <c r="P187" i="4" s="1"/>
  <c r="E59" i="4"/>
  <c r="J217" i="4"/>
  <c r="P217" i="4" s="1"/>
  <c r="J188" i="4"/>
  <c r="G15" i="4"/>
  <c r="G14" i="4" s="1"/>
  <c r="J282" i="4"/>
  <c r="P282" i="4"/>
  <c r="K15" i="4"/>
  <c r="K14" i="4" s="1"/>
  <c r="J90" i="4"/>
  <c r="I220" i="4"/>
  <c r="I219" i="4" s="1"/>
  <c r="N199" i="4"/>
  <c r="O193" i="4"/>
  <c r="O192" i="4" s="1"/>
  <c r="J76" i="4"/>
  <c r="P76" i="4"/>
  <c r="P292" i="4"/>
  <c r="J288" i="4"/>
  <c r="J163" i="4"/>
  <c r="N162" i="4"/>
  <c r="J162" i="4" s="1"/>
  <c r="F15" i="4"/>
  <c r="F14" i="4"/>
  <c r="E17" i="4"/>
  <c r="L15" i="4"/>
  <c r="L14" i="4"/>
  <c r="K220" i="4"/>
  <c r="K219" i="4" s="1"/>
  <c r="E253" i="4"/>
  <c r="P285" i="4"/>
  <c r="P23" i="4"/>
  <c r="J281" i="4"/>
  <c r="N281" i="4"/>
  <c r="N193" i="4"/>
  <c r="N192" i="4" s="1"/>
  <c r="P246" i="4"/>
  <c r="P259" i="4"/>
  <c r="P231" i="4"/>
  <c r="P247" i="4"/>
  <c r="I203" i="4"/>
  <c r="I202" i="4"/>
  <c r="P176" i="4"/>
  <c r="J27" i="4"/>
  <c r="N39" i="4"/>
  <c r="J39" i="4" s="1"/>
  <c r="J212" i="4"/>
  <c r="P212" i="4" s="1"/>
  <c r="E162" i="4"/>
  <c r="P162" i="4" s="1"/>
  <c r="E212" i="4"/>
  <c r="N82" i="4"/>
  <c r="G244" i="4"/>
  <c r="P211" i="4"/>
  <c r="P208" i="4"/>
  <c r="P222" i="4"/>
  <c r="P91" i="4"/>
  <c r="G203" i="4"/>
  <c r="G202" i="4"/>
  <c r="F203" i="4"/>
  <c r="F202" i="4" s="1"/>
  <c r="E216" i="4"/>
  <c r="N65" i="4"/>
  <c r="N15" i="4"/>
  <c r="N14" i="4" s="1"/>
  <c r="P256" i="4"/>
  <c r="P194" i="4"/>
  <c r="J81" i="4"/>
  <c r="J67" i="4"/>
  <c r="P67" i="4" s="1"/>
  <c r="P92" i="4"/>
  <c r="J18" i="4"/>
  <c r="P18" i="4" s="1"/>
  <c r="P26" i="4"/>
  <c r="O245" i="4"/>
  <c r="O244" i="4" s="1"/>
  <c r="P254" i="4"/>
  <c r="P253" i="4"/>
  <c r="P237" i="4"/>
  <c r="J59" i="4"/>
  <c r="P59" i="4" s="1"/>
  <c r="O42" i="4"/>
  <c r="O36" i="4"/>
  <c r="N61" i="4"/>
  <c r="N40" i="4" s="1"/>
  <c r="J61" i="4"/>
  <c r="P61" i="4" s="1"/>
  <c r="E287" i="4"/>
  <c r="E286" i="4"/>
  <c r="P98" i="4"/>
  <c r="P100" i="4"/>
  <c r="P88" i="4"/>
  <c r="P65" i="4"/>
  <c r="P81" i="4"/>
  <c r="P63" i="4"/>
  <c r="P57" i="4"/>
  <c r="P58" i="4"/>
  <c r="P47" i="4"/>
  <c r="P84" i="4"/>
  <c r="P22" i="4"/>
  <c r="P53" i="4"/>
  <c r="P49" i="4"/>
  <c r="P55" i="4"/>
  <c r="P136" i="4"/>
  <c r="P72" i="4"/>
  <c r="N42" i="4"/>
  <c r="N36" i="4"/>
  <c r="N220" i="4"/>
  <c r="N219" i="4" s="1"/>
  <c r="O219" i="4"/>
  <c r="P16" i="4"/>
  <c r="J15" i="4"/>
  <c r="J14" i="4" s="1"/>
  <c r="E15" i="4" l="1"/>
  <c r="E14" i="4" s="1"/>
  <c r="P19" i="4"/>
  <c r="P125" i="4"/>
  <c r="F70" i="4"/>
  <c r="F64" i="4" s="1"/>
  <c r="E82" i="4"/>
  <c r="K245" i="4"/>
  <c r="K244" i="4" s="1"/>
  <c r="E245" i="4"/>
  <c r="E244" i="4" s="1"/>
  <c r="E233" i="4"/>
  <c r="P233" i="4" s="1"/>
  <c r="F220" i="4"/>
  <c r="F219" i="4" s="1"/>
  <c r="G220" i="4"/>
  <c r="G219" i="4" s="1"/>
  <c r="G293" i="4" s="1"/>
  <c r="F193" i="4"/>
  <c r="F192" i="4" s="1"/>
  <c r="E199" i="4"/>
  <c r="P183" i="4"/>
  <c r="E107" i="4"/>
  <c r="P107" i="4" s="1"/>
  <c r="J41" i="4"/>
  <c r="P41" i="4" s="1"/>
  <c r="P46" i="4"/>
  <c r="F150" i="4"/>
  <c r="E150" i="4" s="1"/>
  <c r="P150" i="4" s="1"/>
  <c r="P54" i="4"/>
  <c r="E40" i="4"/>
  <c r="P40" i="4" s="1"/>
  <c r="H293" i="4"/>
  <c r="L203" i="4"/>
  <c r="L202" i="4" s="1"/>
  <c r="J17" i="4"/>
  <c r="P17" i="4" s="1"/>
  <c r="P43" i="4"/>
  <c r="J42" i="4"/>
  <c r="J36" i="4" s="1"/>
  <c r="I70" i="4"/>
  <c r="I64" i="4" s="1"/>
  <c r="E90" i="4"/>
  <c r="P90" i="4" s="1"/>
  <c r="K108" i="4"/>
  <c r="K106" i="4" s="1"/>
  <c r="L108" i="4"/>
  <c r="L106" i="4" s="1"/>
  <c r="M108" i="4"/>
  <c r="M106" i="4" s="1"/>
  <c r="P38" i="4"/>
  <c r="P68" i="4"/>
  <c r="E103" i="4"/>
  <c r="P103" i="4" s="1"/>
  <c r="P104" i="4"/>
  <c r="O203" i="4"/>
  <c r="O202" i="4" s="1"/>
  <c r="N207" i="4"/>
  <c r="J207" i="4" s="1"/>
  <c r="P207" i="4" s="1"/>
  <c r="J204" i="4"/>
  <c r="J263" i="4"/>
  <c r="N262" i="4"/>
  <c r="N245" i="4" s="1"/>
  <c r="N244" i="4" s="1"/>
  <c r="N266" i="4"/>
  <c r="J266" i="4" s="1"/>
  <c r="P266" i="4" s="1"/>
  <c r="J267" i="4"/>
  <c r="P267" i="4" s="1"/>
  <c r="P173" i="4"/>
  <c r="E193" i="4"/>
  <c r="L293" i="4"/>
  <c r="J287" i="4"/>
  <c r="J286" i="4" s="1"/>
  <c r="P288" i="4"/>
  <c r="P287" i="4" s="1"/>
  <c r="P126" i="4"/>
  <c r="P286" i="4"/>
  <c r="E126" i="4"/>
  <c r="J40" i="4"/>
  <c r="P195" i="4"/>
  <c r="J216" i="4"/>
  <c r="P216" i="4" s="1"/>
  <c r="P205" i="4"/>
  <c r="E203" i="4"/>
  <c r="E202" i="4" s="1"/>
  <c r="P149" i="4"/>
  <c r="J214" i="4"/>
  <c r="P214" i="4" s="1"/>
  <c r="K203" i="4"/>
  <c r="K202" i="4" s="1"/>
  <c r="N165" i="4"/>
  <c r="J166" i="4"/>
  <c r="P166" i="4" s="1"/>
  <c r="P30" i="4"/>
  <c r="E42" i="4"/>
  <c r="E36" i="4" s="1"/>
  <c r="P44" i="4"/>
  <c r="E277" i="4"/>
  <c r="E276" i="4" s="1"/>
  <c r="P280" i="4"/>
  <c r="O293" i="4"/>
  <c r="O108" i="4"/>
  <c r="O106" i="4" s="1"/>
  <c r="P210" i="4"/>
  <c r="P268" i="4"/>
  <c r="P252" i="4"/>
  <c r="P131" i="4"/>
  <c r="P117" i="4"/>
  <c r="J126" i="4"/>
  <c r="P248" i="4"/>
  <c r="P224" i="4"/>
  <c r="P99" i="4"/>
  <c r="P37" i="4"/>
  <c r="J38" i="4"/>
  <c r="P39" i="4"/>
  <c r="E220" i="4"/>
  <c r="E219" i="4" s="1"/>
  <c r="J199" i="4"/>
  <c r="P73" i="4"/>
  <c r="P109" i="4"/>
  <c r="P121" i="4"/>
  <c r="P124" i="4"/>
  <c r="P164" i="4"/>
  <c r="M203" i="4"/>
  <c r="M202" i="4" s="1"/>
  <c r="J187" i="4"/>
  <c r="J186" i="4" s="1"/>
  <c r="P186" i="4" s="1"/>
  <c r="N277" i="4"/>
  <c r="N276" i="4" s="1"/>
  <c r="J278" i="4"/>
  <c r="J193" i="4"/>
  <c r="J192" i="4" s="1"/>
  <c r="P28" i="4"/>
  <c r="K70" i="4"/>
  <c r="K64" i="4" s="1"/>
  <c r="K293" i="4" s="1"/>
  <c r="J82" i="4"/>
  <c r="J70" i="4" s="1"/>
  <c r="J64" i="4" s="1"/>
  <c r="P236" i="4"/>
  <c r="J223" i="4"/>
  <c r="N70" i="4"/>
  <c r="N64" i="4" s="1"/>
  <c r="P24" i="4"/>
  <c r="P52" i="4"/>
  <c r="P257" i="4"/>
  <c r="E33" i="4"/>
  <c r="P33" i="4" s="1"/>
  <c r="M15" i="4"/>
  <c r="M14" i="4" s="1"/>
  <c r="M293" i="4" s="1"/>
  <c r="P60" i="4"/>
  <c r="O70" i="4"/>
  <c r="O64" i="4" s="1"/>
  <c r="P66" i="4"/>
  <c r="I15" i="4"/>
  <c r="I14" i="4" s="1"/>
  <c r="I293" i="4" s="1"/>
  <c r="P34" i="4"/>
  <c r="M70" i="4"/>
  <c r="M64" i="4" s="1"/>
  <c r="N216" i="4"/>
  <c r="P270" i="4"/>
  <c r="P102" i="4"/>
  <c r="J108" i="4" l="1"/>
  <c r="J106" i="4" s="1"/>
  <c r="J293" i="4" s="1"/>
  <c r="E192" i="4"/>
  <c r="P192" i="4" s="1"/>
  <c r="P193" i="4"/>
  <c r="P42" i="4"/>
  <c r="P36" i="4" s="1"/>
  <c r="J277" i="4"/>
  <c r="J276" i="4" s="1"/>
  <c r="P276" i="4" s="1"/>
  <c r="P278" i="4"/>
  <c r="P277" i="4" s="1"/>
  <c r="P219" i="4"/>
  <c r="J262" i="4"/>
  <c r="J245" i="4" s="1"/>
  <c r="J244" i="4" s="1"/>
  <c r="P244" i="4" s="1"/>
  <c r="P263" i="4"/>
  <c r="P262" i="4" s="1"/>
  <c r="P245" i="4" s="1"/>
  <c r="P15" i="4"/>
  <c r="P14" i="4" s="1"/>
  <c r="N203" i="4"/>
  <c r="N202" i="4" s="1"/>
  <c r="P82" i="4"/>
  <c r="E70" i="4"/>
  <c r="F108" i="4"/>
  <c r="P223" i="4"/>
  <c r="P220" i="4" s="1"/>
  <c r="J220" i="4"/>
  <c r="J219" i="4" s="1"/>
  <c r="J165" i="4"/>
  <c r="P165" i="4" s="1"/>
  <c r="N108" i="4"/>
  <c r="N106" i="4" s="1"/>
  <c r="P204" i="4"/>
  <c r="P203" i="4" s="1"/>
  <c r="P202" i="4" s="1"/>
  <c r="J203" i="4"/>
  <c r="J202" i="4" s="1"/>
  <c r="P199" i="4"/>
  <c r="N293" i="4" l="1"/>
  <c r="E108" i="4"/>
  <c r="F106" i="4"/>
  <c r="F293" i="4" s="1"/>
  <c r="E64" i="4"/>
  <c r="P70" i="4"/>
  <c r="P64" i="4" l="1"/>
  <c r="E106" i="4"/>
  <c r="E293" i="4" s="1"/>
  <c r="Q293" i="4" s="1"/>
  <c r="R295" i="4" s="1"/>
  <c r="P108" i="4"/>
  <c r="P106" i="4" s="1"/>
  <c r="P293" i="4" l="1"/>
  <c r="Q296" i="4" s="1"/>
  <c r="Q298" i="4" s="1"/>
</calcChain>
</file>

<file path=xl/sharedStrings.xml><?xml version="1.0" encoding="utf-8"?>
<sst xmlns="http://schemas.openxmlformats.org/spreadsheetml/2006/main" count="837" uniqueCount="579">
  <si>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</si>
  <si>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</si>
  <si>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</si>
  <si>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</si>
  <si>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</si>
  <si>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</si>
  <si>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</si>
  <si>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</si>
  <si>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</si>
  <si>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</si>
  <si>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</si>
  <si>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</si>
  <si>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</si>
  <si>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</si>
  <si>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</si>
  <si>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</si>
  <si>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</si>
  <si>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</si>
  <si>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</si>
  <si>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</si>
  <si>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</si>
  <si>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</si>
  <si>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</si>
  <si>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</si>
  <si>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</si>
  <si>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</si>
  <si>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</si>
  <si>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</si>
  <si>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</si>
  <si>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</si>
  <si>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</si>
  <si>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</si>
  <si>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</si>
  <si>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</si>
  <si>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</si>
  <si>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</si>
  <si>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</si>
  <si>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</si>
  <si>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</si>
  <si>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</si>
  <si>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</si>
  <si>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</si>
  <si>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</si>
  <si>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</si>
  <si>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</si>
  <si>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</si>
  <si>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</si>
  <si>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</si>
  <si>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</si>
  <si>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</si>
  <si>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</si>
  <si>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</si>
  <si>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</si>
  <si>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</si>
  <si>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</si>
  <si>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</si>
  <si>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</si>
  <si>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</si>
  <si>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</si>
  <si>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</si>
  <si>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</si>
  <si>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</si>
  <si>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</si>
  <si>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</si>
  <si>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</si>
  <si>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</si>
  <si>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</si>
  <si>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</si>
  <si>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</si>
  <si>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</si>
  <si>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</si>
  <si>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</si>
  <si>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</si>
  <si>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</si>
  <si>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</si>
  <si>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</si>
  <si>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</si>
  <si>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</si>
  <si>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</si>
  <si>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</si>
  <si>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</si>
  <si>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</si>
  <si>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С.А. Мінько</t>
  </si>
  <si>
    <t>Код програмної класифікації видатків та кредитування місцевих бюджетів (КПКВК)</t>
  </si>
  <si>
    <t>Найменування</t>
  </si>
  <si>
    <t>2</t>
  </si>
  <si>
    <t>15=4+9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</si>
  <si>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</si>
  <si>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</si>
  <si>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</si>
  <si>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</si>
  <si>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</si>
  <si>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</si>
  <si>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 xml:space="preserve"> Додаток №3 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</si>
  <si>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</si>
  <si>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</si>
  <si>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</si>
  <si>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</si>
  <si>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</si>
  <si>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</si>
  <si>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</si>
  <si>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</si>
  <si>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</si>
  <si>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</si>
  <si>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</si>
  <si>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</si>
  <si>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</si>
  <si>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</si>
  <si>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</si>
  <si>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</si>
  <si>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</si>
  <si>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</si>
  <si>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</si>
  <si>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</si>
  <si>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</si>
  <si>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</si>
  <si>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</si>
  <si>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</si>
  <si>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</si>
  <si>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</si>
  <si>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</si>
  <si>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</si>
  <si>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Я.В. Чабан</t>
  </si>
  <si>
    <t>від «_____»_________ №____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</si>
  <si>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</si>
  <si>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</si>
  <si>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</si>
  <si>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</si>
  <si>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</si>
  <si>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</si>
  <si>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</si>
  <si>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</si>
  <si>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</si>
  <si>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</si>
  <si>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</si>
  <si>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</si>
  <si>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</si>
  <si>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</si>
  <si>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</si>
  <si>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</si>
  <si>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</si>
  <si>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</si>
  <si>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</si>
  <si>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</si>
  <si>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</si>
  <si>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</si>
  <si>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</si>
  <si>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</si>
  <si>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</si>
  <si>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</si>
  <si>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</si>
  <si>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</si>
  <si>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</si>
  <si>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</si>
  <si>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</si>
  <si>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</si>
  <si>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</si>
  <si>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</si>
  <si>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</si>
  <si>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</si>
  <si>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</si>
  <si>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</si>
  <si>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</si>
  <si>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</si>
  <si>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</si>
  <si>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</si>
  <si>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</si>
  <si>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</si>
  <si>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</si>
  <si>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</si>
  <si>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</si>
  <si>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</si>
  <si>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</si>
  <si>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</si>
  <si>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</si>
  <si>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</si>
  <si>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</si>
  <si>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</si>
  <si>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</si>
  <si>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Методичне забезпечення діяльності навчальних закладів та інші заходи в галузі освіти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</si>
  <si>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</si>
  <si>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</si>
  <si>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</si>
  <si>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</si>
  <si>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</si>
  <si>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</si>
  <si>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</si>
  <si>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</si>
  <si>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</si>
  <si>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</si>
  <si>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</si>
  <si>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</si>
  <si>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</si>
  <si>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</si>
  <si>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</si>
  <si>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</si>
  <si>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</si>
  <si>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</si>
  <si>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</si>
  <si>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</si>
  <si>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</si>
  <si>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</si>
  <si>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</si>
  <si>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</si>
  <si>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</si>
  <si>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</si>
  <si>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</si>
  <si>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</si>
  <si>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</si>
  <si>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</si>
  <si>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</si>
  <si>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</si>
  <si>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</si>
  <si>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</si>
  <si>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</si>
  <si>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</si>
  <si>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</si>
  <si>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</si>
  <si>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</si>
  <si>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</si>
  <si>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</si>
  <si>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</si>
  <si>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</si>
  <si>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</si>
  <si>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</si>
  <si>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</si>
  <si>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</si>
  <si>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</si>
  <si>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</si>
  <si>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</si>
  <si>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</si>
  <si>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</si>
  <si>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</si>
  <si>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</si>
  <si>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</si>
  <si>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</si>
  <si>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</si>
  <si>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</si>
  <si>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</si>
  <si>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</si>
  <si>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</si>
  <si>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</si>
  <si>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</si>
  <si>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</si>
  <si>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</si>
  <si>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</si>
  <si>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</si>
  <si>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</si>
  <si>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</si>
  <si>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</si>
  <si>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</si>
  <si>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</si>
  <si>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</si>
  <si>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</si>
  <si>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</si>
  <si>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</si>
  <si>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</si>
  <si>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</si>
  <si>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</si>
  <si>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</si>
  <si>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</si>
  <si>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</si>
  <si>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</si>
  <si>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</si>
  <si>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</si>
  <si>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</si>
  <si>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</si>
  <si>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</si>
  <si>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</si>
  <si>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</si>
  <si>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</si>
  <si>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</si>
  <si>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</si>
  <si>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</si>
  <si>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</si>
  <si>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</si>
  <si>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</si>
  <si>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</si>
  <si>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</si>
  <si>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</si>
  <si>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</si>
  <si>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</si>
  <si>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</si>
  <si>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</si>
  <si>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</si>
  <si>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</si>
  <si>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</si>
  <si>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</si>
  <si>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</si>
  <si>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</si>
  <si>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</si>
  <si>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</si>
  <si>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</si>
  <si>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</si>
  <si>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</si>
  <si>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</si>
  <si>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</si>
  <si>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</si>
  <si>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</si>
  <si>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</si>
  <si>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</si>
  <si>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</si>
  <si>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</si>
  <si>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</si>
  <si>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</si>
  <si>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</si>
  <si>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</si>
  <si>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</si>
  <si>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</si>
  <si>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</si>
  <si>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</si>
  <si>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</si>
  <si>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</si>
  <si>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</si>
  <si>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</si>
  <si>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</si>
  <si>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</si>
  <si>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</si>
  <si>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</si>
  <si>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</si>
  <si>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</si>
  <si>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</si>
  <si>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</si>
  <si>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</si>
  <si>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</si>
  <si>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</si>
  <si>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</si>
  <si>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</si>
  <si>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</si>
  <si>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</si>
  <si>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</si>
  <si>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</si>
  <si>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</si>
  <si>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</si>
  <si>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</si>
  <si>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</si>
  <si>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</si>
  <si>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</si>
  <si>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</si>
  <si>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</si>
  <si>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</si>
  <si>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</si>
  <si>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</si>
  <si>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</si>
  <si>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</si>
  <si>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</si>
  <si>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</si>
  <si>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</si>
  <si>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</si>
  <si>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</si>
  <si>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</si>
  <si>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</si>
  <si>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</si>
  <si>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</si>
  <si>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</si>
  <si>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</si>
  <si>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</si>
  <si>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</si>
  <si>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</si>
  <si>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</si>
  <si>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</si>
  <si>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</si>
  <si>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</si>
  <si>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</si>
  <si>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</si>
  <si>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</si>
  <si>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</si>
  <si>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</si>
  <si>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</si>
  <si>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</si>
  <si>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</si>
  <si>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</si>
  <si>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</si>
  <si>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</si>
  <si>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</si>
  <si>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</si>
  <si>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</si>
  <si>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</si>
  <si>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</si>
  <si>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</si>
  <si>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</si>
  <si>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</si>
  <si>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</si>
  <si>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</si>
  <si>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</si>
  <si>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</si>
  <si>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</si>
  <si>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</si>
  <si>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</si>
  <si>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</si>
  <si>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</si>
  <si>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</si>
  <si>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</si>
  <si>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</si>
  <si>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</si>
  <si>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</si>
  <si>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</si>
  <si>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</si>
  <si>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</si>
  <si>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</si>
  <si>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</si>
  <si>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</si>
  <si>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</si>
  <si>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</si>
  <si>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</si>
  <si>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</si>
  <si>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</si>
  <si>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1514040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</si>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</sst>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87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0" fontId="55" fillId="0" borderId="2" xfId="0" applyFont="1" applyBorder="1" applyAlignment="1">
      <alignment vertical="center" wrapText="1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0" fillId="17" borderId="2" xfId="0" applyFont="1" applyFill="1" applyBorder="1" applyAlignment="1">
      <alignment horizontal="right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15" borderId="11" xfId="0" applyFont="1" applyFill="1" applyBorder="1" applyAlignment="1">
      <alignment vertical="center" wrapText="1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37" fillId="0" borderId="22" xfId="0" applyFont="1" applyBorder="1" applyAlignment="1" applyProtection="1">
      <alignment vertical="top" wrapText="1"/>
      <protection locked="0"/>
    </xf>
    <xf numFmtId="49" fontId="48" fillId="1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41" fillId="15" borderId="0" xfId="0" applyNumberFormat="1" applyFont="1" applyFill="1" applyBorder="1" applyAlignment="1">
      <alignment horizontal="right" vertical="center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23" fillId="0" borderId="2" xfId="0" applyFont="1" applyBorder="1" applyAlignment="1">
      <alignment horizontal="center" wrapText="1"/>
    </xf>
    <xf numFmtId="49" fontId="31" fillId="15" borderId="45" xfId="0" applyNumberFormat="1" applyFont="1" applyFill="1" applyBorder="1" applyAlignment="1">
      <alignment horizontal="center" vertic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8"/>
  <sheetViews>
    <sheetView tabSelected="1" view="pageBreakPreview" topLeftCell="A9" zoomScaleNormal="100" workbookViewId="0">
      <pane xSplit="4" ySplit="4" topLeftCell="J13" activePane="bottomRight" state="frozen"/>
      <selection activeCell="A9" sqref="A9"/>
      <selection pane="topRight" activeCell="E9" sqref="E9"/>
      <selection pane="bottomLeft" activeCell="A13" sqref="A13"/>
      <selection pane="bottomRight" activeCell="O251" sqref="O251"/>
    </sheetView>
  </sheetViews>
  <sheetFormatPr defaultRowHeight="12.75" x14ac:dyDescent="0.2"/>
  <cols>
    <col min="1" max="1" width="11.28515625" style="249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93</v>
      </c>
      <c r="O1" s="19"/>
      <c r="P1" s="19"/>
    </row>
    <row r="2" spans="1:16" ht="24" customHeight="1" x14ac:dyDescent="0.2">
      <c r="C2" s="3"/>
      <c r="M2" s="384" t="s">
        <v>108</v>
      </c>
      <c r="N2" s="384"/>
      <c r="O2" s="384"/>
      <c r="P2" s="384"/>
    </row>
    <row r="3" spans="1:16" x14ac:dyDescent="0.2">
      <c r="C3" s="4"/>
      <c r="M3" s="110" t="s">
        <v>123</v>
      </c>
      <c r="O3" s="109"/>
      <c r="P3" s="109"/>
    </row>
    <row r="4" spans="1:16" ht="38.25" customHeight="1" x14ac:dyDescent="0.2">
      <c r="C4" s="4"/>
      <c r="M4" s="384"/>
      <c r="N4" s="384"/>
      <c r="O4" s="384"/>
      <c r="P4" s="384"/>
    </row>
    <row r="5" spans="1:16" ht="17.25" x14ac:dyDescent="0.25">
      <c r="C5" s="385" t="s">
        <v>435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17.25" x14ac:dyDescent="0.25"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8" spans="1:16" ht="13.5" thickBot="1" x14ac:dyDescent="0.25">
      <c r="C8" s="5"/>
      <c r="P8" s="6" t="s">
        <v>124</v>
      </c>
    </row>
    <row r="9" spans="1:16" ht="15.75" thickBot="1" x14ac:dyDescent="0.3">
      <c r="A9" s="375" t="s">
        <v>83</v>
      </c>
      <c r="B9" s="378" t="s">
        <v>10</v>
      </c>
      <c r="C9" s="379" t="s">
        <v>125</v>
      </c>
      <c r="D9" s="380" t="s">
        <v>84</v>
      </c>
      <c r="E9" s="381" t="s">
        <v>126</v>
      </c>
      <c r="F9" s="381"/>
      <c r="G9" s="381"/>
      <c r="H9" s="381"/>
      <c r="I9" s="381"/>
      <c r="J9" s="381" t="s">
        <v>127</v>
      </c>
      <c r="K9" s="381"/>
      <c r="L9" s="381"/>
      <c r="M9" s="381"/>
      <c r="N9" s="381"/>
      <c r="O9" s="381"/>
      <c r="P9" s="386" t="s">
        <v>128</v>
      </c>
    </row>
    <row r="10" spans="1:16" ht="13.5" thickBot="1" x14ac:dyDescent="0.25">
      <c r="A10" s="376"/>
      <c r="B10" s="378"/>
      <c r="C10" s="379"/>
      <c r="D10" s="380"/>
      <c r="E10" s="374" t="s">
        <v>129</v>
      </c>
      <c r="F10" s="383" t="s">
        <v>130</v>
      </c>
      <c r="G10" s="374" t="s">
        <v>131</v>
      </c>
      <c r="H10" s="374"/>
      <c r="I10" s="374" t="s">
        <v>132</v>
      </c>
      <c r="J10" s="382" t="s">
        <v>133</v>
      </c>
      <c r="K10" s="374" t="s">
        <v>130</v>
      </c>
      <c r="L10" s="374" t="s">
        <v>131</v>
      </c>
      <c r="M10" s="374"/>
      <c r="N10" s="374" t="s">
        <v>132</v>
      </c>
      <c r="O10" s="20" t="s">
        <v>131</v>
      </c>
      <c r="P10" s="386"/>
    </row>
    <row r="11" spans="1:16" ht="13.5" thickBot="1" x14ac:dyDescent="0.25">
      <c r="A11" s="376"/>
      <c r="B11" s="378"/>
      <c r="C11" s="379"/>
      <c r="D11" s="380"/>
      <c r="E11" s="374"/>
      <c r="F11" s="383"/>
      <c r="G11" s="374" t="s">
        <v>134</v>
      </c>
      <c r="H11" s="374" t="s">
        <v>135</v>
      </c>
      <c r="I11" s="374"/>
      <c r="J11" s="382"/>
      <c r="K11" s="374"/>
      <c r="L11" s="374" t="s">
        <v>134</v>
      </c>
      <c r="M11" s="374" t="s">
        <v>135</v>
      </c>
      <c r="N11" s="374"/>
      <c r="O11" s="382" t="s">
        <v>136</v>
      </c>
      <c r="P11" s="386"/>
    </row>
    <row r="12" spans="1:16" ht="22.5" customHeight="1" x14ac:dyDescent="0.2">
      <c r="A12" s="377"/>
      <c r="B12" s="378"/>
      <c r="C12" s="379"/>
      <c r="D12" s="380"/>
      <c r="E12" s="374"/>
      <c r="F12" s="383"/>
      <c r="G12" s="374"/>
      <c r="H12" s="374"/>
      <c r="I12" s="374"/>
      <c r="J12" s="382"/>
      <c r="K12" s="374"/>
      <c r="L12" s="374"/>
      <c r="M12" s="374"/>
      <c r="N12" s="374"/>
      <c r="O12" s="382"/>
      <c r="P12" s="386"/>
    </row>
    <row r="13" spans="1:16" s="25" customFormat="1" x14ac:dyDescent="0.2">
      <c r="A13" s="327">
        <v>1</v>
      </c>
      <c r="B13" s="21" t="s">
        <v>85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86</v>
      </c>
    </row>
    <row r="14" spans="1:16" x14ac:dyDescent="0.2">
      <c r="A14" s="250" t="s">
        <v>190</v>
      </c>
      <c r="B14" s="26"/>
      <c r="C14" s="27"/>
      <c r="D14" s="53" t="s">
        <v>137</v>
      </c>
      <c r="E14" s="8">
        <f>E15</f>
        <v>31990554</v>
      </c>
      <c r="F14" s="8">
        <f t="shared" ref="F14:P14" si="0">F15</f>
        <v>31990554</v>
      </c>
      <c r="G14" s="8">
        <f t="shared" si="0"/>
        <v>20753000</v>
      </c>
      <c r="H14" s="8">
        <f t="shared" si="0"/>
        <v>989700</v>
      </c>
      <c r="I14" s="8">
        <f t="shared" si="0"/>
        <v>0</v>
      </c>
      <c r="J14" s="8">
        <f>J15</f>
        <v>5622602</v>
      </c>
      <c r="K14" s="8">
        <f t="shared" si="0"/>
        <v>738226</v>
      </c>
      <c r="L14" s="8">
        <f t="shared" si="0"/>
        <v>0</v>
      </c>
      <c r="M14" s="8">
        <f t="shared" si="0"/>
        <v>0</v>
      </c>
      <c r="N14" s="8">
        <f t="shared" si="0"/>
        <v>4884376</v>
      </c>
      <c r="O14" s="8">
        <f t="shared" si="0"/>
        <v>4758852</v>
      </c>
      <c r="P14" s="8">
        <f t="shared" si="0"/>
        <v>37613156</v>
      </c>
    </row>
    <row r="15" spans="1:16" s="35" customFormat="1" ht="17.25" customHeight="1" x14ac:dyDescent="0.2">
      <c r="A15" s="251" t="s">
        <v>197</v>
      </c>
      <c r="B15" s="26"/>
      <c r="C15" s="27"/>
      <c r="D15" s="54" t="s">
        <v>137</v>
      </c>
      <c r="E15" s="48">
        <f>E16+E17+E35+E19+E21+E24+E22+E29+E30+E33+E25+E28</f>
        <v>31990554</v>
      </c>
      <c r="F15" s="48">
        <f>F16+F17+F35+F19+F21+F24+F22+F29+F30+F33+F25+F28</f>
        <v>31990554</v>
      </c>
      <c r="G15" s="48">
        <f>G16+G17+G35+G19+G21+G24+G22+G29+G30+G33+G25+G28</f>
        <v>20753000</v>
      </c>
      <c r="H15" s="48">
        <f>H16+H17+H35+H19+H21+H24+H22+H29+H30+H33+H25+H28</f>
        <v>989700</v>
      </c>
      <c r="I15" s="48">
        <f>I16+I17+I35+I19+I21+I24+I22+I29+I30+I33+I25+I28</f>
        <v>0</v>
      </c>
      <c r="J15" s="48">
        <f>J16+J25+J31+J33+J29+J23</f>
        <v>5622602</v>
      </c>
      <c r="K15" s="48">
        <f>K16+K25+K31+K33</f>
        <v>738226</v>
      </c>
      <c r="L15" s="48">
        <f>L16+L25+L31+L33</f>
        <v>0</v>
      </c>
      <c r="M15" s="48">
        <f>M16+M25+M31+M33</f>
        <v>0</v>
      </c>
      <c r="N15" s="48">
        <f>N16+N25+N31+N33+N29+N23</f>
        <v>4884376</v>
      </c>
      <c r="O15" s="48">
        <f>O16+O25+O31+O33+O29+O23</f>
        <v>4758852</v>
      </c>
      <c r="P15" s="48">
        <f>P16+P17+P35+P19+P21+P23+P24+P22+P29+P30+P33+P25+P28+P31</f>
        <v>37613156</v>
      </c>
    </row>
    <row r="16" spans="1:16" s="7" customFormat="1" ht="41.25" customHeight="1" x14ac:dyDescent="0.2">
      <c r="A16" s="252" t="s">
        <v>198</v>
      </c>
      <c r="B16" s="29" t="s">
        <v>195</v>
      </c>
      <c r="C16" s="29" t="s">
        <v>138</v>
      </c>
      <c r="D16" s="65" t="s">
        <v>196</v>
      </c>
      <c r="E16" s="15">
        <f>F16+I16</f>
        <v>28567400</v>
      </c>
      <c r="F16" s="15">
        <v>28567400</v>
      </c>
      <c r="G16" s="15">
        <v>20753000</v>
      </c>
      <c r="H16" s="310">
        <v>989700</v>
      </c>
      <c r="I16" s="15"/>
      <c r="J16" s="15">
        <f>K16+N16</f>
        <v>4105000</v>
      </c>
      <c r="K16" s="15"/>
      <c r="L16" s="15"/>
      <c r="M16" s="15"/>
      <c r="N16" s="15">
        <f>O16</f>
        <v>4105000</v>
      </c>
      <c r="O16" s="15">
        <v>4105000</v>
      </c>
      <c r="P16" s="14">
        <f>E16+J16</f>
        <v>32672400</v>
      </c>
    </row>
    <row r="17" spans="1:17" x14ac:dyDescent="0.2">
      <c r="A17" s="252" t="s">
        <v>489</v>
      </c>
      <c r="B17" s="12" t="s">
        <v>459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3" t="s">
        <v>490</v>
      </c>
      <c r="B18" s="82" t="s">
        <v>461</v>
      </c>
      <c r="C18" s="82" t="s">
        <v>140</v>
      </c>
      <c r="D18" s="85" t="s">
        <v>486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2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3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2" t="s">
        <v>200</v>
      </c>
      <c r="B21" s="30" t="s">
        <v>199</v>
      </c>
      <c r="C21" s="30" t="s">
        <v>5</v>
      </c>
      <c r="D21" s="58" t="s">
        <v>88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2" t="s">
        <v>203</v>
      </c>
      <c r="B22" s="31" t="s">
        <v>202</v>
      </c>
      <c r="C22" s="31" t="s">
        <v>145</v>
      </c>
      <c r="D22" s="17" t="s">
        <v>90</v>
      </c>
      <c r="E22" s="15">
        <f t="shared" si="1"/>
        <v>20000</v>
      </c>
      <c r="F22" s="49">
        <v>20000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20000</v>
      </c>
    </row>
    <row r="23" spans="1:17" x14ac:dyDescent="0.2">
      <c r="A23" s="252" t="s">
        <v>552</v>
      </c>
      <c r="B23" s="31" t="s">
        <v>201</v>
      </c>
      <c r="C23" s="309" t="s">
        <v>144</v>
      </c>
      <c r="D23" s="62" t="s">
        <v>553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2" t="s">
        <v>426</v>
      </c>
      <c r="B24" s="31" t="s">
        <v>425</v>
      </c>
      <c r="C24" s="31" t="s">
        <v>144</v>
      </c>
      <c r="D24" s="62" t="s">
        <v>427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2" t="s">
        <v>207</v>
      </c>
      <c r="B25" s="12" t="s">
        <v>206</v>
      </c>
      <c r="C25" s="12"/>
      <c r="D25" s="62" t="s">
        <v>208</v>
      </c>
      <c r="E25" s="15">
        <f t="shared" si="1"/>
        <v>2256148</v>
      </c>
      <c r="F25" s="9">
        <f>F26+F27</f>
        <v>2256148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747078</v>
      </c>
      <c r="K25" s="9">
        <f>K26+K27</f>
        <v>608226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3003226</v>
      </c>
    </row>
    <row r="26" spans="1:17" s="84" customFormat="1" ht="63.75" x14ac:dyDescent="0.2">
      <c r="A26" s="253" t="s">
        <v>439</v>
      </c>
      <c r="B26" s="82" t="s">
        <v>438</v>
      </c>
      <c r="C26" s="82" t="s">
        <v>144</v>
      </c>
      <c r="D26" s="71" t="s">
        <v>480</v>
      </c>
      <c r="E26" s="103">
        <f t="shared" si="1"/>
        <v>0</v>
      </c>
      <c r="F26" s="83"/>
      <c r="G26" s="83"/>
      <c r="H26" s="83"/>
      <c r="I26" s="83"/>
      <c r="J26" s="103">
        <f t="shared" si="3"/>
        <v>608226</v>
      </c>
      <c r="K26" s="83">
        <v>608226</v>
      </c>
      <c r="L26" s="83"/>
      <c r="M26" s="83"/>
      <c r="N26" s="83">
        <f>O26</f>
        <v>0</v>
      </c>
      <c r="O26" s="83"/>
      <c r="P26" s="14">
        <f t="shared" si="7"/>
        <v>608226</v>
      </c>
    </row>
    <row r="27" spans="1:17" s="84" customFormat="1" x14ac:dyDescent="0.2">
      <c r="A27" s="253" t="s">
        <v>209</v>
      </c>
      <c r="B27" s="82" t="s">
        <v>210</v>
      </c>
      <c r="C27" s="82" t="s">
        <v>144</v>
      </c>
      <c r="D27" s="71" t="s">
        <v>211</v>
      </c>
      <c r="E27" s="103">
        <f t="shared" si="1"/>
        <v>2256148</v>
      </c>
      <c r="F27" s="83">
        <v>2256148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2395000</v>
      </c>
    </row>
    <row r="28" spans="1:17" hidden="1" x14ac:dyDescent="0.2">
      <c r="A28" s="254" t="s">
        <v>94</v>
      </c>
      <c r="B28" s="30" t="s">
        <v>30</v>
      </c>
      <c r="C28" s="30" t="s">
        <v>151</v>
      </c>
      <c r="D28" s="55" t="s">
        <v>152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2" t="s">
        <v>205</v>
      </c>
      <c r="B29" s="31" t="s">
        <v>204</v>
      </c>
      <c r="C29" s="31" t="s">
        <v>147</v>
      </c>
      <c r="D29" s="63" t="s">
        <v>440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5" t="s">
        <v>89</v>
      </c>
      <c r="B30" s="31" t="s">
        <v>66</v>
      </c>
      <c r="C30" s="31" t="s">
        <v>148</v>
      </c>
      <c r="D30" s="63" t="s">
        <v>149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5" t="s">
        <v>528</v>
      </c>
      <c r="B31" s="31" t="s">
        <v>529</v>
      </c>
      <c r="C31" s="31"/>
      <c r="D31" s="63" t="s">
        <v>532</v>
      </c>
      <c r="E31" s="15"/>
      <c r="F31" s="10"/>
      <c r="G31" s="10"/>
      <c r="H31" s="10"/>
      <c r="I31" s="10"/>
      <c r="J31" s="15">
        <f t="shared" si="8"/>
        <v>190524</v>
      </c>
      <c r="K31" s="11">
        <f>K32</f>
        <v>65000</v>
      </c>
      <c r="L31" s="11">
        <f>L32</f>
        <v>0</v>
      </c>
      <c r="M31" s="11">
        <f>M32</f>
        <v>0</v>
      </c>
      <c r="N31" s="11">
        <f>N32</f>
        <v>125524</v>
      </c>
      <c r="O31" s="10"/>
      <c r="P31" s="14">
        <f t="shared" si="7"/>
        <v>190524</v>
      </c>
    </row>
    <row r="32" spans="1:17" s="84" customFormat="1" x14ac:dyDescent="0.2">
      <c r="A32" s="253" t="s">
        <v>530</v>
      </c>
      <c r="B32" s="167" t="s">
        <v>531</v>
      </c>
      <c r="C32" s="167" t="s">
        <v>146</v>
      </c>
      <c r="D32" s="179" t="s">
        <v>150</v>
      </c>
      <c r="E32" s="103"/>
      <c r="F32" s="81"/>
      <c r="G32" s="81"/>
      <c r="H32" s="81"/>
      <c r="I32" s="81"/>
      <c r="J32" s="103">
        <f t="shared" si="8"/>
        <v>190524</v>
      </c>
      <c r="K32" s="101">
        <v>65000</v>
      </c>
      <c r="L32" s="101"/>
      <c r="M32" s="101"/>
      <c r="N32" s="49">
        <v>125524</v>
      </c>
      <c r="O32" s="81"/>
      <c r="P32" s="104">
        <f t="shared" si="7"/>
        <v>190524</v>
      </c>
    </row>
    <row r="33" spans="1:17" x14ac:dyDescent="0.2">
      <c r="A33" s="252" t="s">
        <v>533</v>
      </c>
      <c r="B33" s="12" t="s">
        <v>534</v>
      </c>
      <c r="C33" s="12" t="s">
        <v>397</v>
      </c>
      <c r="D33" s="59" t="s">
        <v>535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65000</v>
      </c>
      <c r="K33" s="9">
        <v>65000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65000</v>
      </c>
    </row>
    <row r="34" spans="1:17" hidden="1" x14ac:dyDescent="0.2">
      <c r="A34" s="256"/>
      <c r="B34" s="82"/>
      <c r="C34" s="82"/>
      <c r="D34" s="85" t="s">
        <v>150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2" t="s">
        <v>479</v>
      </c>
      <c r="B35" s="31" t="s">
        <v>437</v>
      </c>
      <c r="C35" s="12" t="s">
        <v>142</v>
      </c>
      <c r="D35" s="60" t="s">
        <v>436</v>
      </c>
      <c r="E35" s="15">
        <f>F35+I35</f>
        <v>190000</v>
      </c>
      <c r="F35" s="9">
        <v>190000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190000</v>
      </c>
    </row>
    <row r="36" spans="1:17" x14ac:dyDescent="0.2">
      <c r="A36" s="250" t="s">
        <v>191</v>
      </c>
      <c r="B36" s="26"/>
      <c r="C36" s="32"/>
      <c r="D36" s="277" t="s">
        <v>153</v>
      </c>
      <c r="E36" s="10">
        <f>E42</f>
        <v>357678604</v>
      </c>
      <c r="F36" s="10">
        <f t="shared" ref="F36:P36" si="9">F42</f>
        <v>357678604</v>
      </c>
      <c r="G36" s="10">
        <f t="shared" si="9"/>
        <v>239153985</v>
      </c>
      <c r="H36" s="10">
        <f t="shared" si="9"/>
        <v>37578900</v>
      </c>
      <c r="I36" s="10"/>
      <c r="J36" s="10">
        <f t="shared" si="9"/>
        <v>33491016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13102916</v>
      </c>
      <c r="O36" s="10">
        <f t="shared" si="9"/>
        <v>12974716</v>
      </c>
      <c r="P36" s="10">
        <f t="shared" si="9"/>
        <v>391169620</v>
      </c>
      <c r="Q36" s="232"/>
    </row>
    <row r="37" spans="1:17" s="84" customFormat="1" x14ac:dyDescent="0.2">
      <c r="A37" s="253"/>
      <c r="B37" s="100"/>
      <c r="C37" s="276"/>
      <c r="D37" s="279" t="s">
        <v>95</v>
      </c>
      <c r="E37" s="120">
        <f>F37</f>
        <v>135969300</v>
      </c>
      <c r="F37" s="101">
        <f>F47+F53</f>
        <v>135969300</v>
      </c>
      <c r="G37" s="101">
        <f>G47+G53</f>
        <v>111415700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3"/>
      <c r="B38" s="100"/>
      <c r="C38" s="276"/>
      <c r="D38" s="279" t="s">
        <v>526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3"/>
      <c r="B39" s="100"/>
      <c r="C39" s="319"/>
      <c r="D39" s="320" t="s">
        <v>542</v>
      </c>
      <c r="E39" s="330">
        <f>F39</f>
        <v>0</v>
      </c>
      <c r="F39" s="343">
        <f>F51</f>
        <v>0</v>
      </c>
      <c r="G39" s="343"/>
      <c r="H39" s="343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3"/>
      <c r="B40" s="318"/>
      <c r="C40" s="216"/>
      <c r="D40" s="279" t="s">
        <v>563</v>
      </c>
      <c r="E40" s="333">
        <f>E54+E61</f>
        <v>1043165</v>
      </c>
      <c r="F40" s="333">
        <f t="shared" ref="F40:O40" si="10">F54+F61</f>
        <v>1043165</v>
      </c>
      <c r="G40" s="333">
        <f t="shared" si="10"/>
        <v>855055</v>
      </c>
      <c r="H40" s="333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3"/>
      <c r="B41" s="318"/>
      <c r="C41" s="216"/>
      <c r="D41" s="279" t="s">
        <v>574</v>
      </c>
      <c r="E41" s="333">
        <f>E46</f>
        <v>107835</v>
      </c>
      <c r="F41" s="333">
        <f t="shared" ref="F41:O41" si="11">F46</f>
        <v>107835</v>
      </c>
      <c r="G41" s="333">
        <f t="shared" si="11"/>
        <v>0</v>
      </c>
      <c r="H41" s="333">
        <f t="shared" si="11"/>
        <v>0</v>
      </c>
      <c r="I41" s="333">
        <f t="shared" si="11"/>
        <v>0</v>
      </c>
      <c r="J41" s="333">
        <f t="shared" si="11"/>
        <v>2476443</v>
      </c>
      <c r="K41" s="333">
        <f t="shared" si="11"/>
        <v>0</v>
      </c>
      <c r="L41" s="333">
        <f t="shared" si="11"/>
        <v>0</v>
      </c>
      <c r="M41" s="333">
        <f t="shared" si="11"/>
        <v>0</v>
      </c>
      <c r="N41" s="333">
        <f t="shared" si="11"/>
        <v>2476443</v>
      </c>
      <c r="O41" s="333">
        <f t="shared" si="11"/>
        <v>2476443</v>
      </c>
      <c r="P41" s="14">
        <f t="shared" si="4"/>
        <v>2584278</v>
      </c>
    </row>
    <row r="42" spans="1:17" x14ac:dyDescent="0.2">
      <c r="A42" s="252" t="s">
        <v>212</v>
      </c>
      <c r="B42" s="28"/>
      <c r="C42" s="321"/>
      <c r="D42" s="278" t="s">
        <v>153</v>
      </c>
      <c r="E42" s="332">
        <f>E43+E44+E45+E49+E52+E55+E56+E57+E58+E59+E63</f>
        <v>357678604</v>
      </c>
      <c r="F42" s="332">
        <f>F43+F44+F45+F49+F52+F55+F56+F57+F58+F59+F63</f>
        <v>357678604</v>
      </c>
      <c r="G42" s="332">
        <f>G43+G44+G45+G49+G52+G55+G56+G57+G58+G59+G63</f>
        <v>239153985</v>
      </c>
      <c r="H42" s="332">
        <f>H43+H44+H45+H49+H52+H55+H56+H57+H58+H59+H63</f>
        <v>37578900</v>
      </c>
      <c r="I42" s="10"/>
      <c r="J42" s="10">
        <f t="shared" ref="J42:P42" si="12">J43+J44+J45+J49+J52+J55+J56+J57+J58+J59+J63</f>
        <v>33491016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13102916</v>
      </c>
      <c r="O42" s="10">
        <f t="shared" si="12"/>
        <v>12974716</v>
      </c>
      <c r="P42" s="10">
        <f t="shared" si="12"/>
        <v>391169620</v>
      </c>
    </row>
    <row r="43" spans="1:17" s="7" customFormat="1" ht="25.5" x14ac:dyDescent="0.2">
      <c r="A43" s="252" t="s">
        <v>215</v>
      </c>
      <c r="B43" s="29" t="s">
        <v>214</v>
      </c>
      <c r="C43" s="29" t="s">
        <v>138</v>
      </c>
      <c r="D43" s="55" t="s">
        <v>213</v>
      </c>
      <c r="E43" s="15">
        <f t="shared" ref="E43:E63" si="13">F43+I43</f>
        <v>1103300</v>
      </c>
      <c r="F43" s="13">
        <v>1103300</v>
      </c>
      <c r="G43" s="13">
        <v>829000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1103300</v>
      </c>
    </row>
    <row r="44" spans="1:17" x14ac:dyDescent="0.2">
      <c r="A44" s="252" t="s">
        <v>217</v>
      </c>
      <c r="B44" s="30" t="s">
        <v>62</v>
      </c>
      <c r="C44" s="30" t="s">
        <v>154</v>
      </c>
      <c r="D44" s="58" t="s">
        <v>216</v>
      </c>
      <c r="E44" s="15">
        <f t="shared" si="13"/>
        <v>126550800</v>
      </c>
      <c r="F44" s="13">
        <v>126550800</v>
      </c>
      <c r="G44" s="13">
        <v>79560700</v>
      </c>
      <c r="H44" s="13">
        <v>16820700</v>
      </c>
      <c r="I44" s="13"/>
      <c r="J44" s="15">
        <f t="shared" si="14"/>
        <v>19598300</v>
      </c>
      <c r="K44" s="13">
        <v>16762300</v>
      </c>
      <c r="L44" s="13">
        <v>63000</v>
      </c>
      <c r="M44" s="13">
        <v>8500</v>
      </c>
      <c r="N44" s="13">
        <f>O44</f>
        <v>2836000</v>
      </c>
      <c r="O44" s="13">
        <v>2836000</v>
      </c>
      <c r="P44" s="14">
        <f t="shared" si="4"/>
        <v>146149100</v>
      </c>
    </row>
    <row r="45" spans="1:17" ht="38.25" x14ac:dyDescent="0.2">
      <c r="A45" s="252" t="s">
        <v>219</v>
      </c>
      <c r="B45" s="30" t="s">
        <v>64</v>
      </c>
      <c r="C45" s="30" t="s">
        <v>155</v>
      </c>
      <c r="D45" s="62" t="s">
        <v>218</v>
      </c>
      <c r="E45" s="15">
        <f t="shared" si="13"/>
        <v>201845329</v>
      </c>
      <c r="F45" s="13">
        <v>201845329</v>
      </c>
      <c r="G45" s="13">
        <v>139551370</v>
      </c>
      <c r="H45" s="13">
        <v>17835000</v>
      </c>
      <c r="I45" s="13"/>
      <c r="J45" s="15">
        <f t="shared" si="14"/>
        <v>12149171</v>
      </c>
      <c r="K45" s="13">
        <v>2974400</v>
      </c>
      <c r="L45" s="13">
        <v>758000</v>
      </c>
      <c r="M45" s="13">
        <v>888600</v>
      </c>
      <c r="N45" s="13">
        <f>O45+110000</f>
        <v>9174771</v>
      </c>
      <c r="O45" s="13">
        <v>9064771</v>
      </c>
      <c r="P45" s="14">
        <f t="shared" si="4"/>
        <v>213994500</v>
      </c>
    </row>
    <row r="46" spans="1:17" ht="38.25" x14ac:dyDescent="0.2">
      <c r="A46" s="252"/>
      <c r="B46" s="30"/>
      <c r="C46" s="30"/>
      <c r="D46" s="279" t="s">
        <v>574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2"/>
      <c r="B47" s="30"/>
      <c r="C47" s="30"/>
      <c r="D47" s="107" t="s">
        <v>95</v>
      </c>
      <c r="E47" s="103">
        <f t="shared" si="13"/>
        <v>135298600</v>
      </c>
      <c r="F47" s="91">
        <v>135298600</v>
      </c>
      <c r="G47" s="91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2"/>
      <c r="B48" s="30"/>
      <c r="C48" s="30"/>
      <c r="D48" s="128" t="s">
        <v>181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2">
        <v>1011030</v>
      </c>
      <c r="B49" s="30" t="s">
        <v>140</v>
      </c>
      <c r="C49" s="30" t="s">
        <v>155</v>
      </c>
      <c r="D49" s="127" t="s">
        <v>96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2"/>
      <c r="B50" s="30"/>
      <c r="C50" s="30"/>
      <c r="D50" s="281" t="s">
        <v>526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2"/>
      <c r="B51" s="30"/>
      <c r="C51" s="280"/>
      <c r="D51" s="282" t="s">
        <v>542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2" t="s">
        <v>221</v>
      </c>
      <c r="B52" s="30" t="s">
        <v>26</v>
      </c>
      <c r="C52" s="30" t="s">
        <v>118</v>
      </c>
      <c r="D52" s="65" t="s">
        <v>220</v>
      </c>
      <c r="E52" s="15">
        <f t="shared" si="13"/>
        <v>1941725</v>
      </c>
      <c r="F52" s="13">
        <v>1941725</v>
      </c>
      <c r="G52" s="13">
        <v>1434715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1941725</v>
      </c>
    </row>
    <row r="53" spans="1:17" x14ac:dyDescent="0.2">
      <c r="A53" s="252"/>
      <c r="B53" s="30"/>
      <c r="C53" s="30"/>
      <c r="D53" s="95" t="s">
        <v>95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4" customFormat="1" ht="38.25" x14ac:dyDescent="0.2">
      <c r="A54" s="253"/>
      <c r="B54" s="96"/>
      <c r="C54" s="96"/>
      <c r="D54" s="102" t="s">
        <v>563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2" t="s">
        <v>223</v>
      </c>
      <c r="B55" s="30" t="s">
        <v>139</v>
      </c>
      <c r="C55" s="30" t="s">
        <v>156</v>
      </c>
      <c r="D55" s="62" t="s">
        <v>222</v>
      </c>
      <c r="E55" s="15">
        <f t="shared" si="13"/>
        <v>17875500</v>
      </c>
      <c r="F55" s="13">
        <v>17875500</v>
      </c>
      <c r="G55" s="13">
        <v>11956000</v>
      </c>
      <c r="H55" s="13">
        <v>2233700</v>
      </c>
      <c r="I55" s="13"/>
      <c r="J55" s="15">
        <f t="shared" si="14"/>
        <v>1499600</v>
      </c>
      <c r="K55" s="13">
        <v>651400</v>
      </c>
      <c r="L55" s="13">
        <v>150200</v>
      </c>
      <c r="M55" s="13">
        <v>63500</v>
      </c>
      <c r="N55" s="13">
        <f>O55+18200</f>
        <v>848200</v>
      </c>
      <c r="O55" s="13">
        <v>830000</v>
      </c>
      <c r="P55" s="14">
        <f t="shared" si="4"/>
        <v>19375100</v>
      </c>
    </row>
    <row r="56" spans="1:17" x14ac:dyDescent="0.2">
      <c r="A56" s="252" t="s">
        <v>226</v>
      </c>
      <c r="B56" s="30" t="s">
        <v>225</v>
      </c>
      <c r="C56" s="30" t="s">
        <v>157</v>
      </c>
      <c r="D56" s="62" t="s">
        <v>224</v>
      </c>
      <c r="E56" s="15">
        <f t="shared" si="13"/>
        <v>2812200</v>
      </c>
      <c r="F56" s="13">
        <v>2812200</v>
      </c>
      <c r="G56" s="13">
        <v>1996000</v>
      </c>
      <c r="H56" s="13">
        <v>230400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2912200</v>
      </c>
    </row>
    <row r="57" spans="1:17" hidden="1" x14ac:dyDescent="0.2">
      <c r="A57" s="252">
        <v>1011190</v>
      </c>
      <c r="B57" s="30" t="s">
        <v>31</v>
      </c>
      <c r="C57" s="30" t="s">
        <v>157</v>
      </c>
      <c r="D57" s="62" t="s">
        <v>97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2">
        <v>1011200</v>
      </c>
      <c r="B58" s="30" t="s">
        <v>32</v>
      </c>
      <c r="C58" s="30" t="s">
        <v>157</v>
      </c>
      <c r="D58" s="62" t="s">
        <v>98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7" t="s">
        <v>229</v>
      </c>
      <c r="B59" s="181" t="s">
        <v>228</v>
      </c>
      <c r="C59" s="181"/>
      <c r="D59" s="182" t="s">
        <v>227</v>
      </c>
      <c r="E59" s="15">
        <f t="shared" si="13"/>
        <v>5549750</v>
      </c>
      <c r="F59" s="13">
        <f>F60+F62</f>
        <v>5549750</v>
      </c>
      <c r="G59" s="13">
        <f>G60+G62</f>
        <v>3826200</v>
      </c>
      <c r="H59" s="13">
        <f>H60+H62</f>
        <v>384200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5693695</v>
      </c>
    </row>
    <row r="60" spans="1:17" s="84" customFormat="1" x14ac:dyDescent="0.2">
      <c r="A60" s="258" t="s">
        <v>443</v>
      </c>
      <c r="B60" s="184" t="s">
        <v>441</v>
      </c>
      <c r="C60" s="184" t="s">
        <v>157</v>
      </c>
      <c r="D60" s="185" t="s">
        <v>445</v>
      </c>
      <c r="E60" s="103">
        <f t="shared" si="13"/>
        <v>5386400</v>
      </c>
      <c r="F60" s="91">
        <v>5386400</v>
      </c>
      <c r="G60" s="91">
        <v>3826200</v>
      </c>
      <c r="H60" s="91">
        <v>384200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5530345</v>
      </c>
    </row>
    <row r="61" spans="1:17" s="84" customFormat="1" ht="38.25" x14ac:dyDescent="0.2">
      <c r="A61" s="258"/>
      <c r="B61" s="184"/>
      <c r="C61" s="184"/>
      <c r="D61" s="185" t="s">
        <v>563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8" t="s">
        <v>444</v>
      </c>
      <c r="B62" s="184" t="s">
        <v>442</v>
      </c>
      <c r="C62" s="184" t="s">
        <v>157</v>
      </c>
      <c r="D62" s="185" t="s">
        <v>446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6" customFormat="1" ht="25.5" hidden="1" x14ac:dyDescent="0.2">
      <c r="A63" s="259" t="s">
        <v>481</v>
      </c>
      <c r="B63" s="208" t="s">
        <v>24</v>
      </c>
      <c r="C63" s="208" t="s">
        <v>157</v>
      </c>
      <c r="D63" s="183" t="s">
        <v>482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50" t="s">
        <v>192</v>
      </c>
      <c r="B64" s="26"/>
      <c r="C64" s="27"/>
      <c r="D64" s="277" t="s">
        <v>102</v>
      </c>
      <c r="E64" s="10">
        <f>E70</f>
        <v>200326431</v>
      </c>
      <c r="F64" s="10">
        <f t="shared" ref="F64:O64" si="16">F70</f>
        <v>200326431</v>
      </c>
      <c r="G64" s="10">
        <f t="shared" si="16"/>
        <v>868100</v>
      </c>
      <c r="H64" s="10">
        <f t="shared" si="16"/>
        <v>17700</v>
      </c>
      <c r="I64" s="10">
        <f t="shared" si="16"/>
        <v>0</v>
      </c>
      <c r="J64" s="10">
        <f t="shared" si="16"/>
        <v>13532295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9465595</v>
      </c>
      <c r="O64" s="10">
        <f t="shared" si="16"/>
        <v>9443595</v>
      </c>
      <c r="P64" s="14">
        <f t="shared" si="4"/>
        <v>213858726</v>
      </c>
      <c r="Q64" s="232"/>
    </row>
    <row r="65" spans="1:16" s="84" customFormat="1" x14ac:dyDescent="0.2">
      <c r="A65" s="253"/>
      <c r="B65" s="100"/>
      <c r="C65" s="283"/>
      <c r="D65" s="279" t="s">
        <v>104</v>
      </c>
      <c r="E65" s="120">
        <f>F65+I65</f>
        <v>124537200</v>
      </c>
      <c r="F65" s="101">
        <f>F73+F78+F86</f>
        <v>124537200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124537200</v>
      </c>
    </row>
    <row r="66" spans="1:16" s="84" customFormat="1" ht="25.5" x14ac:dyDescent="0.2">
      <c r="A66" s="253"/>
      <c r="B66" s="353"/>
      <c r="C66" s="335"/>
      <c r="D66" s="279" t="s">
        <v>527</v>
      </c>
      <c r="E66" s="330">
        <f>F66+I66</f>
        <v>1564600</v>
      </c>
      <c r="F66" s="343">
        <f>F75+F87</f>
        <v>1564600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1683400</v>
      </c>
    </row>
    <row r="67" spans="1:16" s="84" customFormat="1" ht="25.5" x14ac:dyDescent="0.2">
      <c r="A67" s="352"/>
      <c r="B67" s="356"/>
      <c r="C67" s="174"/>
      <c r="D67" s="320" t="s">
        <v>543</v>
      </c>
      <c r="E67" s="333">
        <f>F67+I67</f>
        <v>0</v>
      </c>
      <c r="F67" s="359"/>
      <c r="G67" s="334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52"/>
      <c r="B68" s="356"/>
      <c r="C68" s="174"/>
      <c r="D68" s="320" t="s">
        <v>546</v>
      </c>
      <c r="E68" s="333">
        <f t="shared" ref="E68:J68" si="18">E102</f>
        <v>367689</v>
      </c>
      <c r="F68" s="333">
        <f t="shared" si="18"/>
        <v>367689</v>
      </c>
      <c r="G68" s="333">
        <f t="shared" si="18"/>
        <v>0</v>
      </c>
      <c r="H68" s="333">
        <f t="shared" si="18"/>
        <v>0</v>
      </c>
      <c r="I68" s="333">
        <f t="shared" si="18"/>
        <v>0</v>
      </c>
      <c r="J68" s="333">
        <f t="shared" si="18"/>
        <v>0</v>
      </c>
      <c r="K68" s="101"/>
      <c r="L68" s="101"/>
      <c r="M68" s="101"/>
      <c r="N68" s="101"/>
      <c r="O68" s="101"/>
      <c r="P68" s="104">
        <f t="shared" si="4"/>
        <v>367689</v>
      </c>
    </row>
    <row r="69" spans="1:16" s="84" customFormat="1" ht="25.5" x14ac:dyDescent="0.2">
      <c r="A69" s="253"/>
      <c r="B69" s="354"/>
      <c r="C69" s="355"/>
      <c r="D69" s="279" t="s">
        <v>573</v>
      </c>
      <c r="E69" s="357"/>
      <c r="F69" s="358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O105</f>
        <v>903355</v>
      </c>
      <c r="P69" s="104">
        <f t="shared" si="4"/>
        <v>903355</v>
      </c>
    </row>
    <row r="70" spans="1:16" s="79" customFormat="1" ht="16.5" customHeight="1" x14ac:dyDescent="0.2">
      <c r="A70" s="260" t="s">
        <v>230</v>
      </c>
      <c r="B70" s="80"/>
      <c r="C70" s="336"/>
      <c r="D70" s="284" t="s">
        <v>102</v>
      </c>
      <c r="E70" s="337">
        <f>SUM(E72+E71+E74+E77+E79+E88+E82+E98+E90)</f>
        <v>200326431</v>
      </c>
      <c r="F70" s="81">
        <f>SUM(F72+F71+F74+F77+F79+F88+F82+F98+F90)</f>
        <v>200326431</v>
      </c>
      <c r="G70" s="81">
        <f>SUM(G72+G71+G74+G77+G79+G88+G82+G98+G90)</f>
        <v>868100</v>
      </c>
      <c r="H70" s="81">
        <f>SUM(H72+H71+H74+H77+H79+H88+H82+H98+H90)</f>
        <v>17700</v>
      </c>
      <c r="I70" s="81">
        <f>SUM(I72+I71+I74+I77+I79+I88+I82+I98+I90)</f>
        <v>0</v>
      </c>
      <c r="J70" s="81">
        <f t="shared" ref="J70:O70" si="19">SUM(J72+J71+J74+J77+J79+J88+J82+J98+J90+J103)</f>
        <v>13532295</v>
      </c>
      <c r="K70" s="81">
        <f t="shared" si="19"/>
        <v>4066700</v>
      </c>
      <c r="L70" s="81">
        <f t="shared" si="19"/>
        <v>0</v>
      </c>
      <c r="M70" s="81">
        <f t="shared" si="19"/>
        <v>0</v>
      </c>
      <c r="N70" s="81">
        <f t="shared" si="19"/>
        <v>9465595</v>
      </c>
      <c r="O70" s="81">
        <f t="shared" si="19"/>
        <v>9443595</v>
      </c>
      <c r="P70" s="14">
        <f t="shared" si="4"/>
        <v>213858726</v>
      </c>
    </row>
    <row r="71" spans="1:16" s="7" customFormat="1" ht="25.5" x14ac:dyDescent="0.2">
      <c r="A71" s="252" t="s">
        <v>231</v>
      </c>
      <c r="B71" s="29" t="s">
        <v>214</v>
      </c>
      <c r="C71" s="29" t="s">
        <v>138</v>
      </c>
      <c r="D71" s="55" t="s">
        <v>213</v>
      </c>
      <c r="E71" s="15">
        <f t="shared" ref="E71:E101" si="20">F71+I71</f>
        <v>1224900</v>
      </c>
      <c r="F71" s="13">
        <v>1224900</v>
      </c>
      <c r="G71" s="13">
        <v>868100</v>
      </c>
      <c r="H71" s="13">
        <v>17700</v>
      </c>
      <c r="I71" s="13"/>
      <c r="J71" s="15">
        <f t="shared" ref="J71:J105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1224900</v>
      </c>
    </row>
    <row r="72" spans="1:16" x14ac:dyDescent="0.2">
      <c r="A72" s="252" t="s">
        <v>232</v>
      </c>
      <c r="B72" s="12" t="s">
        <v>35</v>
      </c>
      <c r="C72" s="12" t="s">
        <v>3</v>
      </c>
      <c r="D72" s="58" t="s">
        <v>103</v>
      </c>
      <c r="E72" s="15">
        <f t="shared" si="20"/>
        <v>126993492</v>
      </c>
      <c r="F72" s="13">
        <v>126993492</v>
      </c>
      <c r="G72" s="13"/>
      <c r="H72" s="13"/>
      <c r="I72" s="13"/>
      <c r="J72" s="15">
        <f t="shared" si="21"/>
        <v>8719000</v>
      </c>
      <c r="K72" s="13">
        <v>3958800</v>
      </c>
      <c r="L72" s="13"/>
      <c r="M72" s="13"/>
      <c r="N72" s="13">
        <f>O72+22000</f>
        <v>4760200</v>
      </c>
      <c r="O72" s="13">
        <v>4738200</v>
      </c>
      <c r="P72" s="14">
        <f t="shared" si="4"/>
        <v>135712492</v>
      </c>
    </row>
    <row r="73" spans="1:16" x14ac:dyDescent="0.2">
      <c r="A73" s="252"/>
      <c r="B73" s="12"/>
      <c r="C73" s="12"/>
      <c r="D73" s="107" t="s">
        <v>104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5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4">
        <v>1412020</v>
      </c>
      <c r="B74" s="12" t="s">
        <v>36</v>
      </c>
      <c r="C74" s="12" t="s">
        <v>3</v>
      </c>
      <c r="D74" s="286" t="s">
        <v>105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2"/>
      <c r="B75" s="12"/>
      <c r="C75" s="285"/>
      <c r="D75" s="279" t="s">
        <v>527</v>
      </c>
      <c r="E75" s="120">
        <f t="shared" si="20"/>
        <v>599100</v>
      </c>
      <c r="F75" s="91">
        <v>599100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599100</v>
      </c>
    </row>
    <row r="76" spans="1:16" ht="30" customHeight="1" x14ac:dyDescent="0.2">
      <c r="A76" s="252"/>
      <c r="B76" s="12"/>
      <c r="C76" s="285"/>
      <c r="D76" s="279" t="s">
        <v>543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2" t="s">
        <v>234</v>
      </c>
      <c r="B77" s="12" t="s">
        <v>233</v>
      </c>
      <c r="C77" s="12" t="s">
        <v>4</v>
      </c>
      <c r="D77" s="287" t="s">
        <v>106</v>
      </c>
      <c r="E77" s="15">
        <f t="shared" si="20"/>
        <v>28524300</v>
      </c>
      <c r="F77" s="13">
        <v>28524300</v>
      </c>
      <c r="G77" s="13"/>
      <c r="H77" s="13"/>
      <c r="I77" s="13"/>
      <c r="J77" s="15">
        <f t="shared" si="21"/>
        <v>2818550</v>
      </c>
      <c r="K77" s="13">
        <v>92700</v>
      </c>
      <c r="L77" s="13"/>
      <c r="M77" s="13"/>
      <c r="N77" s="13">
        <f t="shared" si="22"/>
        <v>2725850</v>
      </c>
      <c r="O77" s="13">
        <v>2725850</v>
      </c>
      <c r="P77" s="14">
        <f t="shared" si="4"/>
        <v>31342850</v>
      </c>
    </row>
    <row r="78" spans="1:16" x14ac:dyDescent="0.2">
      <c r="A78" s="252"/>
      <c r="B78" s="12"/>
      <c r="C78" s="12"/>
      <c r="D78" s="102" t="s">
        <v>104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61" t="s">
        <v>237</v>
      </c>
      <c r="B79" s="126" t="s">
        <v>236</v>
      </c>
      <c r="C79" s="126" t="s">
        <v>6</v>
      </c>
      <c r="D79" s="134" t="s">
        <v>235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2"/>
      <c r="B80" s="12"/>
      <c r="C80" s="12"/>
      <c r="D80" s="102" t="s">
        <v>104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2"/>
      <c r="B81" s="12"/>
      <c r="C81" s="285"/>
      <c r="D81" s="279" t="s">
        <v>543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6" customFormat="1" x14ac:dyDescent="0.2">
      <c r="A82" s="255" t="s">
        <v>242</v>
      </c>
      <c r="B82" s="31" t="s">
        <v>241</v>
      </c>
      <c r="C82" s="31"/>
      <c r="D82" s="183" t="s">
        <v>483</v>
      </c>
      <c r="E82" s="15">
        <f t="shared" ref="E82:E87" si="24">F82+I82</f>
        <v>24860700</v>
      </c>
      <c r="F82" s="13">
        <f>F83</f>
        <v>24860700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118800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118800</v>
      </c>
      <c r="O82" s="13">
        <f>O83</f>
        <v>118800</v>
      </c>
      <c r="P82" s="14">
        <f>E82+J82</f>
        <v>24979500</v>
      </c>
    </row>
    <row r="83" spans="1:16" s="84" customFormat="1" ht="25.5" x14ac:dyDescent="0.2">
      <c r="A83" s="253" t="s">
        <v>245</v>
      </c>
      <c r="B83" s="167" t="s">
        <v>244</v>
      </c>
      <c r="C83" s="167" t="s">
        <v>510</v>
      </c>
      <c r="D83" s="168" t="s">
        <v>243</v>
      </c>
      <c r="E83" s="103">
        <f t="shared" si="24"/>
        <v>24860700</v>
      </c>
      <c r="F83" s="91">
        <v>24860700</v>
      </c>
      <c r="G83" s="91"/>
      <c r="H83" s="91"/>
      <c r="I83" s="91"/>
      <c r="J83" s="103">
        <f>K83+N83</f>
        <v>118800</v>
      </c>
      <c r="K83" s="91"/>
      <c r="L83" s="91"/>
      <c r="M83" s="91"/>
      <c r="N83" s="91">
        <f t="shared" si="23"/>
        <v>118800</v>
      </c>
      <c r="O83" s="91">
        <v>118800</v>
      </c>
      <c r="P83" s="14">
        <f>E83+J83</f>
        <v>24979500</v>
      </c>
    </row>
    <row r="84" spans="1:16" s="133" customFormat="1" hidden="1" x14ac:dyDescent="0.2">
      <c r="A84" s="261"/>
      <c r="B84" s="126"/>
      <c r="C84" s="126"/>
      <c r="D84" s="139" t="s">
        <v>104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61"/>
      <c r="B85" s="126"/>
      <c r="C85" s="126"/>
      <c r="D85" s="138" t="s">
        <v>180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3" customFormat="1" ht="15" customHeight="1" x14ac:dyDescent="0.2">
      <c r="A86" s="262"/>
      <c r="B86" s="202"/>
      <c r="C86" s="202"/>
      <c r="D86" s="204" t="s">
        <v>104</v>
      </c>
      <c r="E86" s="103">
        <f t="shared" si="24"/>
        <v>20839400</v>
      </c>
      <c r="F86" s="91">
        <v>20839400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20839400</v>
      </c>
    </row>
    <row r="87" spans="1:16" s="203" customFormat="1" ht="28.5" customHeight="1" x14ac:dyDescent="0.2">
      <c r="A87" s="262"/>
      <c r="B87" s="202"/>
      <c r="C87" s="202"/>
      <c r="D87" s="204" t="s">
        <v>527</v>
      </c>
      <c r="E87" s="103">
        <f t="shared" si="24"/>
        <v>965500</v>
      </c>
      <c r="F87" s="91">
        <v>965500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1084300</v>
      </c>
    </row>
    <row r="88" spans="1:16" x14ac:dyDescent="0.2">
      <c r="A88" s="252" t="s">
        <v>240</v>
      </c>
      <c r="B88" s="12" t="s">
        <v>239</v>
      </c>
      <c r="C88" s="12" t="s">
        <v>7</v>
      </c>
      <c r="D88" s="66" t="s">
        <v>238</v>
      </c>
      <c r="E88" s="15">
        <f t="shared" si="20"/>
        <v>138900</v>
      </c>
      <c r="F88" s="13">
        <v>138900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138900</v>
      </c>
    </row>
    <row r="89" spans="1:16" hidden="1" x14ac:dyDescent="0.2">
      <c r="A89" s="252"/>
      <c r="B89" s="12"/>
      <c r="C89" s="12"/>
      <c r="D89" s="107" t="s">
        <v>104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2" t="s">
        <v>247</v>
      </c>
      <c r="B90" s="12" t="s">
        <v>37</v>
      </c>
      <c r="C90" s="12"/>
      <c r="D90" s="64" t="s">
        <v>246</v>
      </c>
      <c r="E90" s="15">
        <f t="shared" si="20"/>
        <v>8723400</v>
      </c>
      <c r="F90" s="13">
        <f>F91+F92+F95</f>
        <v>8723400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8723400</v>
      </c>
    </row>
    <row r="91" spans="1:16" s="84" customFormat="1" x14ac:dyDescent="0.2">
      <c r="A91" s="253" t="s">
        <v>250</v>
      </c>
      <c r="B91" s="82" t="s">
        <v>249</v>
      </c>
      <c r="C91" s="82" t="s">
        <v>8</v>
      </c>
      <c r="D91" s="71" t="s">
        <v>248</v>
      </c>
      <c r="E91" s="103">
        <f t="shared" si="20"/>
        <v>800000</v>
      </c>
      <c r="F91" s="83">
        <v>800000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800000</v>
      </c>
    </row>
    <row r="92" spans="1:16" s="84" customFormat="1" x14ac:dyDescent="0.2">
      <c r="A92" s="253" t="s">
        <v>253</v>
      </c>
      <c r="B92" s="82" t="s">
        <v>252</v>
      </c>
      <c r="C92" s="82" t="s">
        <v>8</v>
      </c>
      <c r="D92" s="71" t="s">
        <v>251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3"/>
      <c r="B93" s="82"/>
      <c r="C93" s="82"/>
      <c r="D93" s="71" t="s">
        <v>104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3"/>
      <c r="B94" s="82"/>
      <c r="C94" s="82"/>
      <c r="D94" s="71" t="s">
        <v>544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3" t="s">
        <v>256</v>
      </c>
      <c r="B95" s="82" t="s">
        <v>255</v>
      </c>
      <c r="C95" s="82" t="s">
        <v>8</v>
      </c>
      <c r="D95" s="71" t="s">
        <v>254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3"/>
      <c r="B96" s="82"/>
      <c r="C96" s="82"/>
      <c r="D96" s="71" t="s">
        <v>104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3"/>
      <c r="B97" s="82"/>
      <c r="C97" s="82"/>
      <c r="D97" s="71" t="s">
        <v>545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2" t="s">
        <v>259</v>
      </c>
      <c r="B98" s="12" t="s">
        <v>258</v>
      </c>
      <c r="C98" s="12"/>
      <c r="D98" s="66" t="s">
        <v>257</v>
      </c>
      <c r="E98" s="15">
        <f t="shared" si="20"/>
        <v>9860739</v>
      </c>
      <c r="F98" s="13">
        <f>F99+F100</f>
        <v>9860739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9875939</v>
      </c>
    </row>
    <row r="99" spans="1:16" s="84" customFormat="1" x14ac:dyDescent="0.2">
      <c r="A99" s="253" t="s">
        <v>449</v>
      </c>
      <c r="B99" s="82" t="s">
        <v>447</v>
      </c>
      <c r="C99" s="82" t="s">
        <v>8</v>
      </c>
      <c r="D99" s="186" t="s">
        <v>451</v>
      </c>
      <c r="E99" s="103">
        <f t="shared" si="20"/>
        <v>3349050</v>
      </c>
      <c r="F99" s="91">
        <v>3349050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3364250</v>
      </c>
    </row>
    <row r="100" spans="1:16" s="84" customFormat="1" x14ac:dyDescent="0.2">
      <c r="A100" s="253" t="s">
        <v>450</v>
      </c>
      <c r="B100" s="82" t="s">
        <v>448</v>
      </c>
      <c r="C100" s="82" t="s">
        <v>8</v>
      </c>
      <c r="D100" s="186" t="s">
        <v>452</v>
      </c>
      <c r="E100" s="103">
        <f t="shared" si="20"/>
        <v>6511689</v>
      </c>
      <c r="F100" s="91">
        <v>6511689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6511689</v>
      </c>
    </row>
    <row r="101" spans="1:16" ht="26.25" hidden="1" customHeight="1" x14ac:dyDescent="0.2">
      <c r="A101" s="252"/>
      <c r="B101" s="12"/>
      <c r="C101" s="12"/>
      <c r="D101" s="107" t="s">
        <v>104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3"/>
      <c r="B102" s="187"/>
      <c r="C102" s="276"/>
      <c r="D102" s="279" t="s">
        <v>546</v>
      </c>
      <c r="E102" s="120">
        <f>F102</f>
        <v>367689</v>
      </c>
      <c r="F102" s="91">
        <v>367689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>E102+J102</f>
        <v>367689</v>
      </c>
    </row>
    <row r="103" spans="1:16" s="166" customFormat="1" ht="25.5" x14ac:dyDescent="0.2">
      <c r="A103" s="255" t="s">
        <v>567</v>
      </c>
      <c r="B103" s="224" t="s">
        <v>555</v>
      </c>
      <c r="C103" s="285"/>
      <c r="D103" s="123" t="s">
        <v>570</v>
      </c>
      <c r="E103" s="115">
        <f>E104</f>
        <v>0</v>
      </c>
      <c r="F103" s="15">
        <f t="shared" ref="F103:O103" si="26">F104</f>
        <v>0</v>
      </c>
      <c r="G103" s="15">
        <f t="shared" si="26"/>
        <v>0</v>
      </c>
      <c r="H103" s="15">
        <f t="shared" si="26"/>
        <v>0</v>
      </c>
      <c r="I103" s="15">
        <f t="shared" si="26"/>
        <v>0</v>
      </c>
      <c r="J103" s="15">
        <f t="shared" si="21"/>
        <v>1860745</v>
      </c>
      <c r="K103" s="15">
        <f t="shared" si="26"/>
        <v>0</v>
      </c>
      <c r="L103" s="15">
        <f t="shared" si="26"/>
        <v>0</v>
      </c>
      <c r="M103" s="15">
        <f t="shared" si="26"/>
        <v>0</v>
      </c>
      <c r="N103" s="13">
        <f t="shared" si="22"/>
        <v>1860745</v>
      </c>
      <c r="O103" s="15">
        <f t="shared" si="26"/>
        <v>1860745</v>
      </c>
      <c r="P103" s="14">
        <f>E103+J103</f>
        <v>1860745</v>
      </c>
    </row>
    <row r="104" spans="1:16" s="84" customFormat="1" ht="25.5" x14ac:dyDescent="0.2">
      <c r="A104" s="253" t="s">
        <v>568</v>
      </c>
      <c r="B104" s="187" t="s">
        <v>569</v>
      </c>
      <c r="C104" s="319" t="s">
        <v>144</v>
      </c>
      <c r="D104" s="320" t="s">
        <v>572</v>
      </c>
      <c r="E104" s="330">
        <f>F104</f>
        <v>0</v>
      </c>
      <c r="F104" s="91"/>
      <c r="G104" s="91"/>
      <c r="H104" s="91"/>
      <c r="I104" s="91"/>
      <c r="J104" s="103">
        <f t="shared" si="21"/>
        <v>1860745</v>
      </c>
      <c r="K104" s="91"/>
      <c r="L104" s="91"/>
      <c r="M104" s="91"/>
      <c r="N104" s="91">
        <f t="shared" si="22"/>
        <v>1860745</v>
      </c>
      <c r="O104" s="91">
        <v>1860745</v>
      </c>
      <c r="P104" s="104">
        <f>E104+J104</f>
        <v>1860745</v>
      </c>
    </row>
    <row r="105" spans="1:16" s="84" customFormat="1" ht="25.5" x14ac:dyDescent="0.2">
      <c r="A105" s="253"/>
      <c r="B105" s="328"/>
      <c r="C105" s="216"/>
      <c r="D105" s="279" t="s">
        <v>573</v>
      </c>
      <c r="E105" s="333"/>
      <c r="F105" s="329"/>
      <c r="G105" s="91"/>
      <c r="H105" s="91"/>
      <c r="I105" s="91"/>
      <c r="J105" s="103">
        <f t="shared" si="21"/>
        <v>903355</v>
      </c>
      <c r="K105" s="91"/>
      <c r="L105" s="91"/>
      <c r="M105" s="91"/>
      <c r="N105" s="91">
        <f t="shared" si="22"/>
        <v>903355</v>
      </c>
      <c r="O105" s="91">
        <v>903355</v>
      </c>
      <c r="P105" s="104">
        <f>E105+J105</f>
        <v>903355</v>
      </c>
    </row>
    <row r="106" spans="1:16" ht="25.5" x14ac:dyDescent="0.2">
      <c r="A106" s="250" t="s">
        <v>193</v>
      </c>
      <c r="B106" s="26"/>
      <c r="C106" s="331"/>
      <c r="D106" s="323" t="s">
        <v>9</v>
      </c>
      <c r="E106" s="332">
        <f>E108</f>
        <v>532622318</v>
      </c>
      <c r="F106" s="10">
        <f t="shared" ref="F106:P106" si="27">F108</f>
        <v>532622318</v>
      </c>
      <c r="G106" s="10">
        <f t="shared" si="27"/>
        <v>21299334</v>
      </c>
      <c r="H106" s="10">
        <f t="shared" si="27"/>
        <v>1519700</v>
      </c>
      <c r="I106" s="10">
        <f t="shared" si="27"/>
        <v>0</v>
      </c>
      <c r="J106" s="10">
        <f t="shared" si="27"/>
        <v>2638400</v>
      </c>
      <c r="K106" s="10">
        <f t="shared" si="27"/>
        <v>211900</v>
      </c>
      <c r="L106" s="10">
        <f t="shared" si="27"/>
        <v>14900</v>
      </c>
      <c r="M106" s="10">
        <f t="shared" si="27"/>
        <v>105200</v>
      </c>
      <c r="N106" s="10">
        <f t="shared" si="27"/>
        <v>2426500</v>
      </c>
      <c r="O106" s="10">
        <f t="shared" si="27"/>
        <v>2426500</v>
      </c>
      <c r="P106" s="10">
        <f t="shared" si="27"/>
        <v>535260718</v>
      </c>
    </row>
    <row r="107" spans="1:16" x14ac:dyDescent="0.2">
      <c r="A107" s="250"/>
      <c r="B107" s="26"/>
      <c r="C107" s="331"/>
      <c r="D107" s="360" t="s">
        <v>546</v>
      </c>
      <c r="E107" s="361">
        <f>E172+E183</f>
        <v>514437</v>
      </c>
      <c r="F107" s="361">
        <f>F172+F183</f>
        <v>514437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f>E107+J107</f>
        <v>514437</v>
      </c>
    </row>
    <row r="108" spans="1:16" ht="25.5" x14ac:dyDescent="0.2">
      <c r="A108" s="252" t="s">
        <v>260</v>
      </c>
      <c r="B108" s="28"/>
      <c r="C108" s="27"/>
      <c r="D108" s="54" t="s">
        <v>9</v>
      </c>
      <c r="E108" s="14">
        <f t="shared" ref="E108:E151" si="28">F108+I108</f>
        <v>532622318</v>
      </c>
      <c r="F108" s="10">
        <f>F109+F110+F117+F126+F131+F150+F162+F165+F168+F171+F173+F175+F177+F179+F181+F184</f>
        <v>532622318</v>
      </c>
      <c r="G108" s="10">
        <f t="shared" ref="G108:O108" si="29">G109+G110+G117+G126+G131+G150+G162+G165+G168+G171+G173+G175+G177+G179+G181+G184</f>
        <v>21299334</v>
      </c>
      <c r="H108" s="10">
        <f t="shared" si="29"/>
        <v>1519700</v>
      </c>
      <c r="I108" s="10">
        <f t="shared" si="29"/>
        <v>0</v>
      </c>
      <c r="J108" s="10">
        <f t="shared" si="29"/>
        <v>2638400</v>
      </c>
      <c r="K108" s="10">
        <f t="shared" si="29"/>
        <v>211900</v>
      </c>
      <c r="L108" s="10">
        <f t="shared" si="29"/>
        <v>14900</v>
      </c>
      <c r="M108" s="10">
        <f t="shared" si="29"/>
        <v>105200</v>
      </c>
      <c r="N108" s="10">
        <f t="shared" si="29"/>
        <v>2426500</v>
      </c>
      <c r="O108" s="10">
        <f t="shared" si="29"/>
        <v>2426500</v>
      </c>
      <c r="P108" s="14">
        <f t="shared" ref="P108:P165" si="30">E108+J108</f>
        <v>535260718</v>
      </c>
    </row>
    <row r="109" spans="1:16" s="7" customFormat="1" ht="25.5" x14ac:dyDescent="0.2">
      <c r="A109" s="252" t="s">
        <v>261</v>
      </c>
      <c r="B109" s="29" t="s">
        <v>214</v>
      </c>
      <c r="C109" s="29" t="s">
        <v>138</v>
      </c>
      <c r="D109" s="55" t="s">
        <v>213</v>
      </c>
      <c r="E109" s="15">
        <f t="shared" si="28"/>
        <v>16938100</v>
      </c>
      <c r="F109" s="13">
        <v>16938100</v>
      </c>
      <c r="G109" s="13">
        <v>13105500</v>
      </c>
      <c r="H109" s="13">
        <v>292300</v>
      </c>
      <c r="I109" s="13"/>
      <c r="J109" s="15">
        <f t="shared" ref="J109:J151" si="31">K109+N109</f>
        <v>459000</v>
      </c>
      <c r="K109" s="13"/>
      <c r="L109" s="13"/>
      <c r="M109" s="13"/>
      <c r="N109" s="13">
        <f>O109</f>
        <v>459000</v>
      </c>
      <c r="O109" s="13">
        <v>459000</v>
      </c>
      <c r="P109" s="14">
        <f t="shared" si="30"/>
        <v>17397100</v>
      </c>
    </row>
    <row r="110" spans="1:16" s="7" customFormat="1" ht="38.25" x14ac:dyDescent="0.2">
      <c r="A110" s="252" t="s">
        <v>262</v>
      </c>
      <c r="B110" s="36" t="s">
        <v>168</v>
      </c>
      <c r="C110" s="30"/>
      <c r="D110" s="58" t="s">
        <v>107</v>
      </c>
      <c r="E110" s="15">
        <f t="shared" si="28"/>
        <v>287349794</v>
      </c>
      <c r="F110" s="13">
        <f t="shared" ref="F110:O110" si="32">F111+F113</f>
        <v>287349794</v>
      </c>
      <c r="G110" s="13">
        <f t="shared" si="32"/>
        <v>0</v>
      </c>
      <c r="H110" s="13">
        <f t="shared" si="32"/>
        <v>0</v>
      </c>
      <c r="I110" s="13">
        <f t="shared" si="32"/>
        <v>0</v>
      </c>
      <c r="J110" s="13">
        <f t="shared" si="32"/>
        <v>0</v>
      </c>
      <c r="K110" s="13">
        <f t="shared" si="32"/>
        <v>0</v>
      </c>
      <c r="L110" s="13">
        <f t="shared" si="32"/>
        <v>0</v>
      </c>
      <c r="M110" s="13">
        <f t="shared" si="32"/>
        <v>0</v>
      </c>
      <c r="N110" s="13">
        <f t="shared" si="32"/>
        <v>0</v>
      </c>
      <c r="O110" s="13">
        <f t="shared" si="32"/>
        <v>0</v>
      </c>
      <c r="P110" s="14">
        <f t="shared" si="30"/>
        <v>287349794</v>
      </c>
    </row>
    <row r="111" spans="1:16" s="78" customFormat="1" ht="25.5" x14ac:dyDescent="0.2">
      <c r="A111" s="253" t="s">
        <v>264</v>
      </c>
      <c r="B111" s="92" t="s">
        <v>38</v>
      </c>
      <c r="C111" s="93" t="s">
        <v>140</v>
      </c>
      <c r="D111" s="94" t="s">
        <v>263</v>
      </c>
      <c r="E111" s="15">
        <f t="shared" si="28"/>
        <v>30716194</v>
      </c>
      <c r="F111" s="91">
        <v>30716194</v>
      </c>
      <c r="G111" s="91"/>
      <c r="H111" s="91"/>
      <c r="I111" s="91"/>
      <c r="J111" s="15">
        <f t="shared" si="31"/>
        <v>0</v>
      </c>
      <c r="K111" s="91"/>
      <c r="L111" s="91"/>
      <c r="M111" s="91"/>
      <c r="N111" s="91"/>
      <c r="O111" s="91"/>
      <c r="P111" s="14">
        <f t="shared" si="30"/>
        <v>30716194</v>
      </c>
    </row>
    <row r="112" spans="1:16" s="169" customFormat="1" ht="66.75" customHeight="1" x14ac:dyDescent="0.2">
      <c r="A112" s="255"/>
      <c r="B112" s="36"/>
      <c r="C112" s="37"/>
      <c r="D112" s="58" t="s">
        <v>476</v>
      </c>
      <c r="E112" s="15">
        <f t="shared" si="28"/>
        <v>30716194</v>
      </c>
      <c r="F112" s="13">
        <f>F111</f>
        <v>30716194</v>
      </c>
      <c r="G112" s="13"/>
      <c r="H112" s="13"/>
      <c r="I112" s="13"/>
      <c r="J112" s="15">
        <f t="shared" si="31"/>
        <v>0</v>
      </c>
      <c r="K112" s="13"/>
      <c r="L112" s="13"/>
      <c r="M112" s="13"/>
      <c r="N112" s="13"/>
      <c r="O112" s="13"/>
      <c r="P112" s="14">
        <f t="shared" si="30"/>
        <v>30716194</v>
      </c>
    </row>
    <row r="113" spans="1:16" s="78" customFormat="1" ht="25.5" x14ac:dyDescent="0.2">
      <c r="A113" s="253" t="s">
        <v>265</v>
      </c>
      <c r="B113" s="92" t="s">
        <v>39</v>
      </c>
      <c r="C113" s="93" t="s">
        <v>59</v>
      </c>
      <c r="D113" s="106" t="s">
        <v>109</v>
      </c>
      <c r="E113" s="15">
        <f t="shared" si="28"/>
        <v>256633600</v>
      </c>
      <c r="F113" s="91">
        <v>256633600</v>
      </c>
      <c r="G113" s="91"/>
      <c r="H113" s="91"/>
      <c r="I113" s="91"/>
      <c r="J113" s="15">
        <f t="shared" si="31"/>
        <v>0</v>
      </c>
      <c r="K113" s="91"/>
      <c r="L113" s="91"/>
      <c r="M113" s="91"/>
      <c r="N113" s="91"/>
      <c r="O113" s="91"/>
      <c r="P113" s="14">
        <f t="shared" si="30"/>
        <v>256633600</v>
      </c>
    </row>
    <row r="114" spans="1:16" s="169" customFormat="1" ht="67.5" customHeight="1" x14ac:dyDescent="0.2">
      <c r="A114" s="255"/>
      <c r="B114" s="36"/>
      <c r="C114" s="37"/>
      <c r="D114" s="58" t="s">
        <v>476</v>
      </c>
      <c r="E114" s="15">
        <f t="shared" si="28"/>
        <v>256633600</v>
      </c>
      <c r="F114" s="13">
        <f>F113</f>
        <v>256633600</v>
      </c>
      <c r="G114" s="13"/>
      <c r="H114" s="13"/>
      <c r="I114" s="13"/>
      <c r="J114" s="15">
        <f t="shared" si="31"/>
        <v>0</v>
      </c>
      <c r="K114" s="13"/>
      <c r="L114" s="13"/>
      <c r="M114" s="13"/>
      <c r="N114" s="13"/>
      <c r="O114" s="13"/>
      <c r="P114" s="14">
        <f t="shared" si="30"/>
        <v>256633600</v>
      </c>
    </row>
    <row r="115" spans="1:16" s="7" customFormat="1" ht="25.5" hidden="1" x14ac:dyDescent="0.2">
      <c r="A115" s="263">
        <v>1513017</v>
      </c>
      <c r="B115" s="38" t="s">
        <v>60</v>
      </c>
      <c r="C115" s="30" t="s">
        <v>59</v>
      </c>
      <c r="D115" s="72" t="s">
        <v>61</v>
      </c>
      <c r="E115" s="15">
        <f t="shared" si="28"/>
        <v>0</v>
      </c>
      <c r="F115" s="13"/>
      <c r="G115" s="13"/>
      <c r="H115" s="13"/>
      <c r="I115" s="13"/>
      <c r="J115" s="130">
        <f t="shared" si="31"/>
        <v>0</v>
      </c>
      <c r="K115" s="13"/>
      <c r="L115" s="13"/>
      <c r="M115" s="13"/>
      <c r="N115" s="13"/>
      <c r="O115" s="13"/>
      <c r="P115" s="14">
        <f t="shared" si="30"/>
        <v>0</v>
      </c>
    </row>
    <row r="116" spans="1:16" s="7" customFormat="1" ht="51" hidden="1" x14ac:dyDescent="0.2">
      <c r="A116" s="263"/>
      <c r="B116" s="38"/>
      <c r="C116" s="30"/>
      <c r="D116" s="73" t="s">
        <v>11</v>
      </c>
      <c r="E116" s="15">
        <f t="shared" si="28"/>
        <v>0</v>
      </c>
      <c r="F116" s="13"/>
      <c r="G116" s="13"/>
      <c r="H116" s="13"/>
      <c r="I116" s="13"/>
      <c r="J116" s="130">
        <f t="shared" si="31"/>
        <v>0</v>
      </c>
      <c r="K116" s="13"/>
      <c r="L116" s="13"/>
      <c r="M116" s="13"/>
      <c r="N116" s="13"/>
      <c r="O116" s="13"/>
      <c r="P116" s="14">
        <f t="shared" si="30"/>
        <v>0</v>
      </c>
    </row>
    <row r="117" spans="1:16" s="7" customFormat="1" ht="25.5" x14ac:dyDescent="0.2">
      <c r="A117" s="252" t="s">
        <v>266</v>
      </c>
      <c r="B117" s="36" t="s">
        <v>169</v>
      </c>
      <c r="C117" s="30"/>
      <c r="D117" s="58" t="s">
        <v>110</v>
      </c>
      <c r="E117" s="15">
        <f t="shared" si="28"/>
        <v>2500000</v>
      </c>
      <c r="F117" s="13">
        <f>F118+F120+F122</f>
        <v>2500000</v>
      </c>
      <c r="G117" s="13">
        <f>G118+G120+G122</f>
        <v>0</v>
      </c>
      <c r="H117" s="13">
        <f>H118+H120+H122</f>
        <v>0</v>
      </c>
      <c r="I117" s="13">
        <f>I118+I120+I122</f>
        <v>0</v>
      </c>
      <c r="J117" s="15">
        <f t="shared" si="31"/>
        <v>0</v>
      </c>
      <c r="K117" s="13">
        <f>K118+K120+K122</f>
        <v>0</v>
      </c>
      <c r="L117" s="13">
        <f>L118+L120+L122</f>
        <v>0</v>
      </c>
      <c r="M117" s="13">
        <f>M118+M120+M122</f>
        <v>0</v>
      </c>
      <c r="N117" s="13">
        <f>N118+N120+N122</f>
        <v>0</v>
      </c>
      <c r="O117" s="13">
        <f>O118+O120+O122</f>
        <v>0</v>
      </c>
      <c r="P117" s="14">
        <f t="shared" si="30"/>
        <v>2500000</v>
      </c>
    </row>
    <row r="118" spans="1:16" s="78" customFormat="1" ht="25.5" x14ac:dyDescent="0.2">
      <c r="A118" s="253" t="s">
        <v>268</v>
      </c>
      <c r="B118" s="92" t="s">
        <v>40</v>
      </c>
      <c r="C118" s="93" t="s">
        <v>140</v>
      </c>
      <c r="D118" s="97" t="s">
        <v>267</v>
      </c>
      <c r="E118" s="15">
        <f t="shared" si="28"/>
        <v>220000</v>
      </c>
      <c r="F118" s="91">
        <v>220000</v>
      </c>
      <c r="G118" s="91"/>
      <c r="H118" s="91"/>
      <c r="I118" s="91"/>
      <c r="J118" s="15">
        <f t="shared" si="31"/>
        <v>0</v>
      </c>
      <c r="K118" s="91"/>
      <c r="L118" s="91"/>
      <c r="M118" s="91"/>
      <c r="N118" s="91"/>
      <c r="O118" s="91"/>
      <c r="P118" s="14">
        <f t="shared" si="30"/>
        <v>220000</v>
      </c>
    </row>
    <row r="119" spans="1:16" s="7" customFormat="1" ht="42.75" customHeight="1" x14ac:dyDescent="0.2">
      <c r="A119" s="252"/>
      <c r="B119" s="36"/>
      <c r="C119" s="37"/>
      <c r="D119" s="69" t="s">
        <v>477</v>
      </c>
      <c r="E119" s="15">
        <f t="shared" si="28"/>
        <v>220000</v>
      </c>
      <c r="F119" s="13">
        <f>F118</f>
        <v>220000</v>
      </c>
      <c r="G119" s="13"/>
      <c r="H119" s="13"/>
      <c r="I119" s="13"/>
      <c r="J119" s="15">
        <f t="shared" si="31"/>
        <v>0</v>
      </c>
      <c r="K119" s="13"/>
      <c r="L119" s="13"/>
      <c r="M119" s="13"/>
      <c r="N119" s="13"/>
      <c r="O119" s="13"/>
      <c r="P119" s="14">
        <f t="shared" si="30"/>
        <v>220000</v>
      </c>
    </row>
    <row r="120" spans="1:16" s="78" customFormat="1" ht="25.5" x14ac:dyDescent="0.2">
      <c r="A120" s="253" t="s">
        <v>269</v>
      </c>
      <c r="B120" s="92" t="s">
        <v>41</v>
      </c>
      <c r="C120" s="93" t="s">
        <v>59</v>
      </c>
      <c r="D120" s="106" t="s">
        <v>111</v>
      </c>
      <c r="E120" s="15">
        <f t="shared" si="28"/>
        <v>2280000</v>
      </c>
      <c r="F120" s="91">
        <v>2280000</v>
      </c>
      <c r="G120" s="91"/>
      <c r="H120" s="91"/>
      <c r="I120" s="91"/>
      <c r="J120" s="15">
        <f t="shared" si="31"/>
        <v>0</v>
      </c>
      <c r="K120" s="91"/>
      <c r="L120" s="91"/>
      <c r="M120" s="91"/>
      <c r="N120" s="91"/>
      <c r="O120" s="91"/>
      <c r="P120" s="14">
        <f t="shared" si="30"/>
        <v>2280000</v>
      </c>
    </row>
    <row r="121" spans="1:16" s="7" customFormat="1" ht="42" customHeight="1" x14ac:dyDescent="0.2">
      <c r="A121" s="252"/>
      <c r="B121" s="36"/>
      <c r="C121" s="37"/>
      <c r="D121" s="58" t="s">
        <v>477</v>
      </c>
      <c r="E121" s="15">
        <f t="shared" si="28"/>
        <v>2280000</v>
      </c>
      <c r="F121" s="13">
        <f>F120</f>
        <v>2280000</v>
      </c>
      <c r="G121" s="13"/>
      <c r="H121" s="13"/>
      <c r="I121" s="13"/>
      <c r="J121" s="15">
        <f t="shared" si="31"/>
        <v>0</v>
      </c>
      <c r="K121" s="13"/>
      <c r="L121" s="13"/>
      <c r="M121" s="13"/>
      <c r="N121" s="13"/>
      <c r="O121" s="13"/>
      <c r="P121" s="14">
        <f t="shared" si="30"/>
        <v>2280000</v>
      </c>
    </row>
    <row r="122" spans="1:16" s="78" customFormat="1" hidden="1" x14ac:dyDescent="0.2">
      <c r="A122" s="253" t="s">
        <v>271</v>
      </c>
      <c r="B122" s="92" t="s">
        <v>42</v>
      </c>
      <c r="C122" s="93" t="s">
        <v>59</v>
      </c>
      <c r="D122" s="71" t="s">
        <v>270</v>
      </c>
      <c r="E122" s="15">
        <f t="shared" si="28"/>
        <v>0</v>
      </c>
      <c r="F122" s="91"/>
      <c r="G122" s="91"/>
      <c r="H122" s="91"/>
      <c r="I122" s="91"/>
      <c r="J122" s="15">
        <f t="shared" si="31"/>
        <v>0</v>
      </c>
      <c r="K122" s="91"/>
      <c r="L122" s="91"/>
      <c r="M122" s="91"/>
      <c r="N122" s="91"/>
      <c r="O122" s="91"/>
      <c r="P122" s="14">
        <f t="shared" si="30"/>
        <v>0</v>
      </c>
    </row>
    <row r="123" spans="1:16" s="7" customFormat="1" ht="38.25" hidden="1" x14ac:dyDescent="0.2">
      <c r="A123" s="252"/>
      <c r="B123" s="36"/>
      <c r="C123" s="37"/>
      <c r="D123" s="58" t="s">
        <v>27</v>
      </c>
      <c r="E123" s="15">
        <f t="shared" si="28"/>
        <v>0</v>
      </c>
      <c r="F123" s="13">
        <f>F122</f>
        <v>0</v>
      </c>
      <c r="G123" s="13"/>
      <c r="H123" s="13"/>
      <c r="I123" s="13"/>
      <c r="J123" s="15">
        <f t="shared" si="31"/>
        <v>0</v>
      </c>
      <c r="K123" s="13"/>
      <c r="L123" s="13"/>
      <c r="M123" s="13"/>
      <c r="N123" s="13"/>
      <c r="O123" s="13"/>
      <c r="P123" s="14">
        <f t="shared" si="30"/>
        <v>0</v>
      </c>
    </row>
    <row r="124" spans="1:16" s="7" customFormat="1" ht="38.25" hidden="1" x14ac:dyDescent="0.2">
      <c r="A124" s="252">
        <v>1513028</v>
      </c>
      <c r="B124" s="36" t="s">
        <v>63</v>
      </c>
      <c r="C124" s="12" t="s">
        <v>59</v>
      </c>
      <c r="D124" s="61" t="s">
        <v>112</v>
      </c>
      <c r="E124" s="15">
        <f t="shared" si="28"/>
        <v>0</v>
      </c>
      <c r="F124" s="13">
        <v>0</v>
      </c>
      <c r="G124" s="13">
        <v>0</v>
      </c>
      <c r="H124" s="13"/>
      <c r="I124" s="13"/>
      <c r="J124" s="15">
        <f t="shared" si="31"/>
        <v>0</v>
      </c>
      <c r="K124" s="13"/>
      <c r="L124" s="13"/>
      <c r="M124" s="13"/>
      <c r="N124" s="13"/>
      <c r="O124" s="13"/>
      <c r="P124" s="14">
        <f t="shared" si="30"/>
        <v>0</v>
      </c>
    </row>
    <row r="125" spans="1:16" ht="38.25" hidden="1" x14ac:dyDescent="0.2">
      <c r="A125" s="252"/>
      <c r="B125" s="28"/>
      <c r="C125" s="12"/>
      <c r="D125" s="58" t="s">
        <v>27</v>
      </c>
      <c r="E125" s="15">
        <f t="shared" si="28"/>
        <v>0</v>
      </c>
      <c r="F125" s="13">
        <f t="shared" ref="F125:O125" si="33">F124</f>
        <v>0</v>
      </c>
      <c r="G125" s="13">
        <f t="shared" si="33"/>
        <v>0</v>
      </c>
      <c r="H125" s="13">
        <f t="shared" si="33"/>
        <v>0</v>
      </c>
      <c r="I125" s="13">
        <f t="shared" si="33"/>
        <v>0</v>
      </c>
      <c r="J125" s="15">
        <f t="shared" si="31"/>
        <v>0</v>
      </c>
      <c r="K125" s="13">
        <f t="shared" si="33"/>
        <v>0</v>
      </c>
      <c r="L125" s="13">
        <f t="shared" si="33"/>
        <v>0</v>
      </c>
      <c r="M125" s="13">
        <f t="shared" si="33"/>
        <v>0</v>
      </c>
      <c r="N125" s="13">
        <f t="shared" si="33"/>
        <v>0</v>
      </c>
      <c r="O125" s="13">
        <f t="shared" si="33"/>
        <v>0</v>
      </c>
      <c r="P125" s="14">
        <f t="shared" si="30"/>
        <v>0</v>
      </c>
    </row>
    <row r="126" spans="1:16" ht="38.25" x14ac:dyDescent="0.2">
      <c r="A126" s="252" t="s">
        <v>273</v>
      </c>
      <c r="B126" s="28" t="s">
        <v>174</v>
      </c>
      <c r="C126" s="12"/>
      <c r="D126" s="58" t="s">
        <v>272</v>
      </c>
      <c r="E126" s="15">
        <f t="shared" ref="E126:P126" si="34">SUM(E127:E130)</f>
        <v>14392169</v>
      </c>
      <c r="F126" s="15">
        <f t="shared" si="34"/>
        <v>14392169</v>
      </c>
      <c r="G126" s="15">
        <f t="shared" si="34"/>
        <v>0</v>
      </c>
      <c r="H126" s="15">
        <f t="shared" si="34"/>
        <v>0</v>
      </c>
      <c r="I126" s="15">
        <f t="shared" si="34"/>
        <v>0</v>
      </c>
      <c r="J126" s="15">
        <f t="shared" si="34"/>
        <v>0</v>
      </c>
      <c r="K126" s="15">
        <f t="shared" si="34"/>
        <v>0</v>
      </c>
      <c r="L126" s="15">
        <f t="shared" si="34"/>
        <v>0</v>
      </c>
      <c r="M126" s="15">
        <f t="shared" si="34"/>
        <v>0</v>
      </c>
      <c r="N126" s="15">
        <f t="shared" si="34"/>
        <v>0</v>
      </c>
      <c r="O126" s="15">
        <f t="shared" si="34"/>
        <v>0</v>
      </c>
      <c r="P126" s="14">
        <f t="shared" si="34"/>
        <v>14392169</v>
      </c>
    </row>
    <row r="127" spans="1:16" s="84" customFormat="1" x14ac:dyDescent="0.2">
      <c r="A127" s="253" t="s">
        <v>275</v>
      </c>
      <c r="B127" s="100" t="s">
        <v>175</v>
      </c>
      <c r="C127" s="82" t="s">
        <v>140</v>
      </c>
      <c r="D127" s="95" t="s">
        <v>274</v>
      </c>
      <c r="E127" s="103">
        <f>F127+I127</f>
        <v>13180169</v>
      </c>
      <c r="F127" s="91">
        <v>13180169</v>
      </c>
      <c r="G127" s="91"/>
      <c r="H127" s="91"/>
      <c r="I127" s="91"/>
      <c r="J127" s="103">
        <f>K127+N127</f>
        <v>0</v>
      </c>
      <c r="K127" s="91"/>
      <c r="L127" s="91"/>
      <c r="M127" s="91"/>
      <c r="N127" s="91"/>
      <c r="O127" s="91"/>
      <c r="P127" s="104">
        <f>E127+J127</f>
        <v>13180169</v>
      </c>
    </row>
    <row r="128" spans="1:16" s="84" customFormat="1" x14ac:dyDescent="0.2">
      <c r="A128" s="253" t="s">
        <v>277</v>
      </c>
      <c r="B128" s="100" t="s">
        <v>276</v>
      </c>
      <c r="C128" s="82" t="s">
        <v>26</v>
      </c>
      <c r="D128" s="95" t="s">
        <v>177</v>
      </c>
      <c r="E128" s="103">
        <f>F128+I128</f>
        <v>12000</v>
      </c>
      <c r="F128" s="91">
        <v>12000</v>
      </c>
      <c r="G128" s="91"/>
      <c r="H128" s="91"/>
      <c r="I128" s="91"/>
      <c r="J128" s="103">
        <f>K128+N128</f>
        <v>0</v>
      </c>
      <c r="K128" s="91"/>
      <c r="L128" s="91"/>
      <c r="M128" s="91"/>
      <c r="N128" s="91"/>
      <c r="O128" s="91"/>
      <c r="P128" s="104">
        <f>E128+J128</f>
        <v>12000</v>
      </c>
    </row>
    <row r="129" spans="1:16" s="84" customFormat="1" ht="25.5" x14ac:dyDescent="0.2">
      <c r="A129" s="253" t="s">
        <v>279</v>
      </c>
      <c r="B129" s="100" t="s">
        <v>176</v>
      </c>
      <c r="C129" s="82" t="s">
        <v>26</v>
      </c>
      <c r="D129" s="95" t="s">
        <v>278</v>
      </c>
      <c r="E129" s="103">
        <f>F129+I129</f>
        <v>400000</v>
      </c>
      <c r="F129" s="91">
        <v>400000</v>
      </c>
      <c r="G129" s="91"/>
      <c r="H129" s="91"/>
      <c r="I129" s="91"/>
      <c r="J129" s="103">
        <f>K129+N129</f>
        <v>0</v>
      </c>
      <c r="K129" s="91"/>
      <c r="L129" s="91"/>
      <c r="M129" s="91"/>
      <c r="N129" s="91"/>
      <c r="O129" s="91"/>
      <c r="P129" s="104">
        <f>E129+J129</f>
        <v>400000</v>
      </c>
    </row>
    <row r="130" spans="1:16" s="84" customFormat="1" ht="25.5" x14ac:dyDescent="0.2">
      <c r="A130" s="253" t="s">
        <v>281</v>
      </c>
      <c r="B130" s="100" t="s">
        <v>280</v>
      </c>
      <c r="C130" s="82" t="s">
        <v>26</v>
      </c>
      <c r="D130" s="95" t="s">
        <v>178</v>
      </c>
      <c r="E130" s="103">
        <f>F130+I130</f>
        <v>800000</v>
      </c>
      <c r="F130" s="91">
        <v>800000</v>
      </c>
      <c r="G130" s="91"/>
      <c r="H130" s="91"/>
      <c r="I130" s="91"/>
      <c r="J130" s="103">
        <f>K130+N130</f>
        <v>0</v>
      </c>
      <c r="K130" s="91"/>
      <c r="L130" s="91"/>
      <c r="M130" s="91"/>
      <c r="N130" s="91"/>
      <c r="O130" s="91"/>
      <c r="P130" s="104">
        <f>E130+J130</f>
        <v>800000</v>
      </c>
    </row>
    <row r="131" spans="1:16" ht="25.5" x14ac:dyDescent="0.2">
      <c r="A131" s="252" t="s">
        <v>282</v>
      </c>
      <c r="B131" s="28" t="s">
        <v>170</v>
      </c>
      <c r="C131" s="30"/>
      <c r="D131" s="57" t="s">
        <v>484</v>
      </c>
      <c r="E131" s="15">
        <f t="shared" si="28"/>
        <v>150601907</v>
      </c>
      <c r="F131" s="13">
        <f t="shared" ref="F131:O131" si="35">F132+F134+F136+F138+F140+F142+F144+F146+F148</f>
        <v>150601907</v>
      </c>
      <c r="G131" s="13">
        <f t="shared" si="35"/>
        <v>0</v>
      </c>
      <c r="H131" s="13">
        <f t="shared" si="35"/>
        <v>0</v>
      </c>
      <c r="I131" s="13">
        <f t="shared" si="35"/>
        <v>0</v>
      </c>
      <c r="J131" s="15">
        <f t="shared" si="31"/>
        <v>0</v>
      </c>
      <c r="K131" s="13">
        <f t="shared" si="35"/>
        <v>0</v>
      </c>
      <c r="L131" s="13">
        <f t="shared" si="35"/>
        <v>0</v>
      </c>
      <c r="M131" s="13">
        <f t="shared" si="35"/>
        <v>0</v>
      </c>
      <c r="N131" s="13">
        <f t="shared" si="35"/>
        <v>0</v>
      </c>
      <c r="O131" s="13">
        <f t="shared" si="35"/>
        <v>0</v>
      </c>
      <c r="P131" s="14">
        <f t="shared" si="30"/>
        <v>150601907</v>
      </c>
    </row>
    <row r="132" spans="1:16" s="78" customFormat="1" x14ac:dyDescent="0.2">
      <c r="A132" s="253" t="s">
        <v>284</v>
      </c>
      <c r="B132" s="92" t="s">
        <v>43</v>
      </c>
      <c r="C132" s="96" t="s">
        <v>1</v>
      </c>
      <c r="D132" s="95" t="s">
        <v>283</v>
      </c>
      <c r="E132" s="15">
        <f t="shared" si="28"/>
        <v>1600000</v>
      </c>
      <c r="F132" s="91">
        <v>1600000</v>
      </c>
      <c r="G132" s="91"/>
      <c r="H132" s="91"/>
      <c r="I132" s="91"/>
      <c r="J132" s="15">
        <f t="shared" si="31"/>
        <v>0</v>
      </c>
      <c r="K132" s="91"/>
      <c r="L132" s="91"/>
      <c r="M132" s="91"/>
      <c r="N132" s="91"/>
      <c r="O132" s="91"/>
      <c r="P132" s="14">
        <f t="shared" si="30"/>
        <v>1600000</v>
      </c>
    </row>
    <row r="133" spans="1:16" s="7" customFormat="1" ht="114.75" x14ac:dyDescent="0.2">
      <c r="A133" s="252"/>
      <c r="B133" s="36"/>
      <c r="C133" s="30"/>
      <c r="D133" s="190" t="s">
        <v>478</v>
      </c>
      <c r="E133" s="15">
        <f t="shared" si="28"/>
        <v>1600000</v>
      </c>
      <c r="F133" s="13">
        <f>F132</f>
        <v>1600000</v>
      </c>
      <c r="G133" s="13"/>
      <c r="H133" s="13"/>
      <c r="I133" s="13"/>
      <c r="J133" s="15">
        <f t="shared" si="31"/>
        <v>0</v>
      </c>
      <c r="K133" s="13"/>
      <c r="L133" s="13"/>
      <c r="M133" s="13"/>
      <c r="N133" s="13"/>
      <c r="O133" s="13"/>
      <c r="P133" s="14">
        <f t="shared" si="30"/>
        <v>1600000</v>
      </c>
    </row>
    <row r="134" spans="1:16" s="78" customFormat="1" x14ac:dyDescent="0.2">
      <c r="A134" s="253" t="s">
        <v>285</v>
      </c>
      <c r="B134" s="92" t="s">
        <v>44</v>
      </c>
      <c r="C134" s="96" t="s">
        <v>1</v>
      </c>
      <c r="D134" s="71" t="s">
        <v>117</v>
      </c>
      <c r="E134" s="15">
        <f t="shared" si="28"/>
        <v>400000</v>
      </c>
      <c r="F134" s="91">
        <v>400000</v>
      </c>
      <c r="G134" s="91"/>
      <c r="H134" s="91"/>
      <c r="I134" s="91"/>
      <c r="J134" s="15">
        <f t="shared" si="31"/>
        <v>0</v>
      </c>
      <c r="K134" s="91"/>
      <c r="L134" s="91"/>
      <c r="M134" s="91"/>
      <c r="N134" s="91"/>
      <c r="O134" s="91"/>
      <c r="P134" s="14">
        <f t="shared" si="30"/>
        <v>400000</v>
      </c>
    </row>
    <row r="135" spans="1:16" s="7" customFormat="1" ht="114.75" x14ac:dyDescent="0.2">
      <c r="A135" s="252"/>
      <c r="B135" s="36"/>
      <c r="C135" s="30"/>
      <c r="D135" s="58" t="s">
        <v>478</v>
      </c>
      <c r="E135" s="15">
        <f t="shared" si="28"/>
        <v>400000</v>
      </c>
      <c r="F135" s="13">
        <f>F134</f>
        <v>400000</v>
      </c>
      <c r="G135" s="13"/>
      <c r="H135" s="13"/>
      <c r="I135" s="13"/>
      <c r="J135" s="15">
        <f t="shared" si="31"/>
        <v>0</v>
      </c>
      <c r="K135" s="13"/>
      <c r="L135" s="13"/>
      <c r="M135" s="13"/>
      <c r="N135" s="13"/>
      <c r="O135" s="13"/>
      <c r="P135" s="14">
        <f t="shared" si="30"/>
        <v>400000</v>
      </c>
    </row>
    <row r="136" spans="1:16" s="78" customFormat="1" x14ac:dyDescent="0.2">
      <c r="A136" s="253" t="s">
        <v>286</v>
      </c>
      <c r="B136" s="92" t="s">
        <v>45</v>
      </c>
      <c r="C136" s="96" t="s">
        <v>1</v>
      </c>
      <c r="D136" s="71" t="s">
        <v>113</v>
      </c>
      <c r="E136" s="15">
        <f t="shared" si="28"/>
        <v>78001907</v>
      </c>
      <c r="F136" s="91">
        <v>78001907</v>
      </c>
      <c r="G136" s="91"/>
      <c r="H136" s="91"/>
      <c r="I136" s="91"/>
      <c r="J136" s="15">
        <f t="shared" si="31"/>
        <v>0</v>
      </c>
      <c r="K136" s="91"/>
      <c r="L136" s="91"/>
      <c r="M136" s="91"/>
      <c r="N136" s="91"/>
      <c r="O136" s="91"/>
      <c r="P136" s="14">
        <f t="shared" si="30"/>
        <v>78001907</v>
      </c>
    </row>
    <row r="137" spans="1:16" s="7" customFormat="1" ht="114.75" x14ac:dyDescent="0.2">
      <c r="A137" s="252"/>
      <c r="B137" s="36"/>
      <c r="C137" s="30"/>
      <c r="D137" s="190" t="s">
        <v>478</v>
      </c>
      <c r="E137" s="15">
        <f t="shared" si="28"/>
        <v>78001907</v>
      </c>
      <c r="F137" s="13">
        <f>F136</f>
        <v>78001907</v>
      </c>
      <c r="G137" s="13"/>
      <c r="H137" s="13"/>
      <c r="I137" s="13"/>
      <c r="J137" s="15">
        <f t="shared" si="31"/>
        <v>0</v>
      </c>
      <c r="K137" s="13"/>
      <c r="L137" s="13"/>
      <c r="M137" s="13"/>
      <c r="N137" s="13"/>
      <c r="O137" s="13"/>
      <c r="P137" s="14">
        <f t="shared" si="30"/>
        <v>78001907</v>
      </c>
    </row>
    <row r="138" spans="1:16" s="78" customFormat="1" x14ac:dyDescent="0.2">
      <c r="A138" s="253" t="s">
        <v>287</v>
      </c>
      <c r="B138" s="92" t="s">
        <v>46</v>
      </c>
      <c r="C138" s="96" t="s">
        <v>1</v>
      </c>
      <c r="D138" s="98" t="s">
        <v>114</v>
      </c>
      <c r="E138" s="15">
        <f t="shared" si="28"/>
        <v>12000000</v>
      </c>
      <c r="F138" s="91">
        <v>12000000</v>
      </c>
      <c r="G138" s="91"/>
      <c r="H138" s="91"/>
      <c r="I138" s="91"/>
      <c r="J138" s="15">
        <f t="shared" si="31"/>
        <v>0</v>
      </c>
      <c r="K138" s="91"/>
      <c r="L138" s="91"/>
      <c r="M138" s="91"/>
      <c r="N138" s="91"/>
      <c r="O138" s="91"/>
      <c r="P138" s="14">
        <f t="shared" si="30"/>
        <v>12000000</v>
      </c>
    </row>
    <row r="139" spans="1:16" s="7" customFormat="1" ht="114.75" x14ac:dyDescent="0.2">
      <c r="A139" s="252"/>
      <c r="B139" s="36"/>
      <c r="C139" s="30"/>
      <c r="D139" s="190" t="s">
        <v>478</v>
      </c>
      <c r="E139" s="15">
        <f t="shared" si="28"/>
        <v>12000000</v>
      </c>
      <c r="F139" s="13">
        <f>F138</f>
        <v>12000000</v>
      </c>
      <c r="G139" s="13"/>
      <c r="H139" s="13"/>
      <c r="I139" s="13"/>
      <c r="J139" s="15">
        <f t="shared" si="31"/>
        <v>0</v>
      </c>
      <c r="K139" s="13"/>
      <c r="L139" s="13"/>
      <c r="M139" s="13"/>
      <c r="N139" s="13"/>
      <c r="O139" s="13"/>
      <c r="P139" s="14">
        <f t="shared" si="30"/>
        <v>12000000</v>
      </c>
    </row>
    <row r="140" spans="1:16" s="78" customFormat="1" x14ac:dyDescent="0.2">
      <c r="A140" s="253" t="s">
        <v>288</v>
      </c>
      <c r="B140" s="92" t="s">
        <v>47</v>
      </c>
      <c r="C140" s="96" t="s">
        <v>1</v>
      </c>
      <c r="D140" s="95" t="s">
        <v>115</v>
      </c>
      <c r="E140" s="15">
        <f t="shared" si="28"/>
        <v>32000000</v>
      </c>
      <c r="F140" s="91">
        <v>32000000</v>
      </c>
      <c r="G140" s="91"/>
      <c r="H140" s="91"/>
      <c r="I140" s="91"/>
      <c r="J140" s="15">
        <f t="shared" si="31"/>
        <v>0</v>
      </c>
      <c r="K140" s="91"/>
      <c r="L140" s="91"/>
      <c r="M140" s="91"/>
      <c r="N140" s="91"/>
      <c r="O140" s="91"/>
      <c r="P140" s="14">
        <f t="shared" si="30"/>
        <v>32000000</v>
      </c>
    </row>
    <row r="141" spans="1:16" s="7" customFormat="1" ht="114.75" x14ac:dyDescent="0.2">
      <c r="A141" s="252"/>
      <c r="B141" s="36"/>
      <c r="C141" s="30"/>
      <c r="D141" s="190" t="s">
        <v>478</v>
      </c>
      <c r="E141" s="15">
        <f t="shared" si="28"/>
        <v>32000000</v>
      </c>
      <c r="F141" s="13">
        <f>F140</f>
        <v>32000000</v>
      </c>
      <c r="G141" s="13"/>
      <c r="H141" s="13"/>
      <c r="I141" s="13"/>
      <c r="J141" s="15">
        <f t="shared" si="31"/>
        <v>0</v>
      </c>
      <c r="K141" s="13"/>
      <c r="L141" s="13"/>
      <c r="M141" s="13"/>
      <c r="N141" s="13"/>
      <c r="O141" s="13"/>
      <c r="P141" s="14">
        <f t="shared" si="30"/>
        <v>32000000</v>
      </c>
    </row>
    <row r="142" spans="1:16" s="78" customFormat="1" x14ac:dyDescent="0.2">
      <c r="A142" s="253" t="s">
        <v>289</v>
      </c>
      <c r="B142" s="92" t="s">
        <v>48</v>
      </c>
      <c r="C142" s="96" t="s">
        <v>1</v>
      </c>
      <c r="D142" s="95" t="s">
        <v>116</v>
      </c>
      <c r="E142" s="15">
        <f t="shared" si="28"/>
        <v>600000</v>
      </c>
      <c r="F142" s="91">
        <v>600000</v>
      </c>
      <c r="G142" s="91"/>
      <c r="H142" s="91"/>
      <c r="I142" s="91"/>
      <c r="J142" s="15">
        <f t="shared" si="31"/>
        <v>0</v>
      </c>
      <c r="K142" s="91"/>
      <c r="L142" s="91"/>
      <c r="M142" s="91"/>
      <c r="N142" s="91"/>
      <c r="O142" s="91"/>
      <c r="P142" s="14">
        <f t="shared" si="30"/>
        <v>600000</v>
      </c>
    </row>
    <row r="143" spans="1:16" s="7" customFormat="1" ht="114.75" x14ac:dyDescent="0.2">
      <c r="A143" s="252"/>
      <c r="B143" s="36"/>
      <c r="C143" s="30"/>
      <c r="D143" s="190" t="s">
        <v>478</v>
      </c>
      <c r="E143" s="15">
        <f t="shared" si="28"/>
        <v>600000</v>
      </c>
      <c r="F143" s="13">
        <f>F142</f>
        <v>600000</v>
      </c>
      <c r="G143" s="13"/>
      <c r="H143" s="13"/>
      <c r="I143" s="13"/>
      <c r="J143" s="15">
        <f t="shared" si="31"/>
        <v>0</v>
      </c>
      <c r="K143" s="13"/>
      <c r="L143" s="13"/>
      <c r="M143" s="13"/>
      <c r="N143" s="13"/>
      <c r="O143" s="13"/>
      <c r="P143" s="14">
        <f t="shared" si="30"/>
        <v>600000</v>
      </c>
    </row>
    <row r="144" spans="1:16" s="78" customFormat="1" x14ac:dyDescent="0.2">
      <c r="A144" s="253" t="s">
        <v>290</v>
      </c>
      <c r="B144" s="92" t="s">
        <v>49</v>
      </c>
      <c r="C144" s="96" t="s">
        <v>1</v>
      </c>
      <c r="D144" s="99" t="s">
        <v>485</v>
      </c>
      <c r="E144" s="15">
        <f>F144+I144</f>
        <v>26000000</v>
      </c>
      <c r="F144" s="91">
        <v>26000000</v>
      </c>
      <c r="G144" s="91"/>
      <c r="H144" s="91"/>
      <c r="I144" s="91"/>
      <c r="J144" s="15">
        <f t="shared" si="31"/>
        <v>0</v>
      </c>
      <c r="K144" s="91"/>
      <c r="L144" s="91"/>
      <c r="M144" s="91"/>
      <c r="N144" s="91"/>
      <c r="O144" s="91"/>
      <c r="P144" s="14">
        <f t="shared" si="30"/>
        <v>26000000</v>
      </c>
    </row>
    <row r="145" spans="1:16" s="7" customFormat="1" ht="114.75" x14ac:dyDescent="0.2">
      <c r="A145" s="252"/>
      <c r="B145" s="36"/>
      <c r="C145" s="30"/>
      <c r="D145" s="190" t="s">
        <v>478</v>
      </c>
      <c r="E145" s="15">
        <f>F145+I145</f>
        <v>26000000</v>
      </c>
      <c r="F145" s="13">
        <f>F144</f>
        <v>26000000</v>
      </c>
      <c r="G145" s="13"/>
      <c r="H145" s="13"/>
      <c r="I145" s="13"/>
      <c r="J145" s="15">
        <f t="shared" si="31"/>
        <v>0</v>
      </c>
      <c r="K145" s="13"/>
      <c r="L145" s="13"/>
      <c r="M145" s="13"/>
      <c r="N145" s="13"/>
      <c r="O145" s="13"/>
      <c r="P145" s="14">
        <f t="shared" si="30"/>
        <v>26000000</v>
      </c>
    </row>
    <row r="146" spans="1:16" s="78" customFormat="1" hidden="1" x14ac:dyDescent="0.2">
      <c r="A146" s="253" t="s">
        <v>292</v>
      </c>
      <c r="B146" s="92" t="s">
        <v>50</v>
      </c>
      <c r="C146" s="96" t="s">
        <v>1</v>
      </c>
      <c r="D146" s="95" t="s">
        <v>291</v>
      </c>
      <c r="E146" s="15">
        <f t="shared" si="28"/>
        <v>0</v>
      </c>
      <c r="F146" s="91"/>
      <c r="G146" s="91"/>
      <c r="H146" s="91"/>
      <c r="I146" s="91"/>
      <c r="J146" s="15">
        <f t="shared" si="31"/>
        <v>0</v>
      </c>
      <c r="K146" s="91"/>
      <c r="L146" s="91"/>
      <c r="M146" s="91"/>
      <c r="N146" s="91"/>
      <c r="O146" s="91"/>
      <c r="P146" s="14">
        <f t="shared" si="30"/>
        <v>0</v>
      </c>
    </row>
    <row r="147" spans="1:16" s="7" customFormat="1" ht="114.75" hidden="1" x14ac:dyDescent="0.2">
      <c r="A147" s="252"/>
      <c r="B147" s="36"/>
      <c r="C147" s="30"/>
      <c r="D147" s="190" t="s">
        <v>478</v>
      </c>
      <c r="E147" s="15">
        <f t="shared" si="28"/>
        <v>0</v>
      </c>
      <c r="F147" s="13">
        <f>F146</f>
        <v>0</v>
      </c>
      <c r="G147" s="13"/>
      <c r="H147" s="13"/>
      <c r="I147" s="13"/>
      <c r="J147" s="15">
        <f t="shared" si="31"/>
        <v>0</v>
      </c>
      <c r="K147" s="13"/>
      <c r="L147" s="13"/>
      <c r="M147" s="13"/>
      <c r="N147" s="13"/>
      <c r="O147" s="13"/>
      <c r="P147" s="14">
        <f t="shared" si="30"/>
        <v>0</v>
      </c>
    </row>
    <row r="148" spans="1:16" s="84" customFormat="1" ht="25.5" hidden="1" x14ac:dyDescent="0.2">
      <c r="A148" s="253" t="s">
        <v>293</v>
      </c>
      <c r="B148" s="100" t="s">
        <v>51</v>
      </c>
      <c r="C148" s="96" t="s">
        <v>62</v>
      </c>
      <c r="D148" s="95" t="s">
        <v>453</v>
      </c>
      <c r="E148" s="15">
        <f t="shared" si="28"/>
        <v>0</v>
      </c>
      <c r="F148" s="91"/>
      <c r="G148" s="91"/>
      <c r="H148" s="91"/>
      <c r="I148" s="91"/>
      <c r="J148" s="15">
        <f t="shared" si="31"/>
        <v>0</v>
      </c>
      <c r="K148" s="91"/>
      <c r="L148" s="91"/>
      <c r="M148" s="91"/>
      <c r="N148" s="91"/>
      <c r="O148" s="91"/>
      <c r="P148" s="14">
        <f t="shared" si="30"/>
        <v>0</v>
      </c>
    </row>
    <row r="149" spans="1:16" ht="114.75" hidden="1" x14ac:dyDescent="0.2">
      <c r="A149" s="252"/>
      <c r="B149" s="28"/>
      <c r="C149" s="30" t="s">
        <v>65</v>
      </c>
      <c r="D149" s="190" t="s">
        <v>478</v>
      </c>
      <c r="E149" s="15">
        <f t="shared" si="28"/>
        <v>0</v>
      </c>
      <c r="F149" s="13"/>
      <c r="G149" s="13"/>
      <c r="H149" s="13"/>
      <c r="I149" s="13"/>
      <c r="J149" s="15">
        <f t="shared" si="31"/>
        <v>0</v>
      </c>
      <c r="K149" s="13"/>
      <c r="L149" s="13"/>
      <c r="M149" s="13"/>
      <c r="N149" s="13"/>
      <c r="O149" s="13"/>
      <c r="P149" s="14">
        <f t="shared" si="30"/>
        <v>0</v>
      </c>
    </row>
    <row r="150" spans="1:16" ht="76.5" x14ac:dyDescent="0.2">
      <c r="A150" s="252" t="s">
        <v>294</v>
      </c>
      <c r="B150" s="206" t="s">
        <v>52</v>
      </c>
      <c r="C150" s="30"/>
      <c r="D150" s="58" t="s">
        <v>509</v>
      </c>
      <c r="E150" s="15">
        <f t="shared" si="28"/>
        <v>41400000</v>
      </c>
      <c r="F150" s="13">
        <f>F152+F154+F156+F158+F160</f>
        <v>41400000</v>
      </c>
      <c r="G150" s="13"/>
      <c r="H150" s="13"/>
      <c r="I150" s="13"/>
      <c r="J150" s="15">
        <f t="shared" si="31"/>
        <v>0</v>
      </c>
      <c r="K150" s="13"/>
      <c r="L150" s="13"/>
      <c r="M150" s="13"/>
      <c r="N150" s="13"/>
      <c r="O150" s="13"/>
      <c r="P150" s="14">
        <f t="shared" si="30"/>
        <v>41400000</v>
      </c>
    </row>
    <row r="151" spans="1:16" hidden="1" x14ac:dyDescent="0.2">
      <c r="A151" s="252"/>
      <c r="B151" s="36"/>
      <c r="C151" s="30"/>
      <c r="D151" s="190"/>
      <c r="E151" s="15">
        <f t="shared" si="28"/>
        <v>0</v>
      </c>
      <c r="F151" s="13"/>
      <c r="G151" s="13"/>
      <c r="H151" s="13"/>
      <c r="I151" s="13"/>
      <c r="J151" s="15">
        <f t="shared" si="31"/>
        <v>0</v>
      </c>
      <c r="K151" s="13"/>
      <c r="L151" s="13"/>
      <c r="M151" s="13"/>
      <c r="N151" s="13"/>
      <c r="O151" s="13"/>
      <c r="P151" s="14">
        <f t="shared" si="30"/>
        <v>0</v>
      </c>
    </row>
    <row r="152" spans="1:16" s="84" customFormat="1" ht="25.5" x14ac:dyDescent="0.2">
      <c r="A152" s="253" t="s">
        <v>497</v>
      </c>
      <c r="B152" s="92" t="s">
        <v>492</v>
      </c>
      <c r="C152" s="96" t="s">
        <v>62</v>
      </c>
      <c r="D152" s="205" t="s">
        <v>502</v>
      </c>
      <c r="E152" s="103">
        <f>F152+J152</f>
        <v>32000000</v>
      </c>
      <c r="F152" s="91">
        <f>F153</f>
        <v>32000000</v>
      </c>
      <c r="G152" s="91"/>
      <c r="H152" s="91"/>
      <c r="I152" s="91"/>
      <c r="J152" s="103"/>
      <c r="K152" s="91"/>
      <c r="L152" s="91"/>
      <c r="M152" s="91"/>
      <c r="N152" s="91"/>
      <c r="O152" s="91"/>
      <c r="P152" s="14">
        <f t="shared" si="30"/>
        <v>32000000</v>
      </c>
    </row>
    <row r="153" spans="1:16" s="84" customFormat="1" ht="114.75" x14ac:dyDescent="0.2">
      <c r="A153" s="253"/>
      <c r="B153" s="92"/>
      <c r="C153" s="96"/>
      <c r="D153" s="190" t="s">
        <v>478</v>
      </c>
      <c r="E153" s="15">
        <f t="shared" ref="E153:E161" si="36">F153+J153</f>
        <v>32000000</v>
      </c>
      <c r="F153" s="13">
        <v>32000000</v>
      </c>
      <c r="G153" s="91"/>
      <c r="H153" s="91"/>
      <c r="I153" s="91"/>
      <c r="J153" s="103"/>
      <c r="K153" s="91"/>
      <c r="L153" s="91"/>
      <c r="M153" s="91"/>
      <c r="N153" s="91"/>
      <c r="O153" s="91"/>
      <c r="P153" s="14">
        <f t="shared" si="30"/>
        <v>32000000</v>
      </c>
    </row>
    <row r="154" spans="1:16" s="84" customFormat="1" ht="25.5" x14ac:dyDescent="0.2">
      <c r="A154" s="253" t="s">
        <v>498</v>
      </c>
      <c r="B154" s="92" t="s">
        <v>493</v>
      </c>
      <c r="C154" s="96" t="s">
        <v>62</v>
      </c>
      <c r="D154" s="205" t="s">
        <v>503</v>
      </c>
      <c r="E154" s="103">
        <f t="shared" si="36"/>
        <v>8000000</v>
      </c>
      <c r="F154" s="91">
        <f>F155</f>
        <v>8000000</v>
      </c>
      <c r="G154" s="91"/>
      <c r="H154" s="91"/>
      <c r="I154" s="91"/>
      <c r="J154" s="103"/>
      <c r="K154" s="91"/>
      <c r="L154" s="91"/>
      <c r="M154" s="91"/>
      <c r="N154" s="91"/>
      <c r="O154" s="91"/>
      <c r="P154" s="14">
        <f t="shared" si="30"/>
        <v>8000000</v>
      </c>
    </row>
    <row r="155" spans="1:16" s="84" customFormat="1" ht="114.75" x14ac:dyDescent="0.2">
      <c r="A155" s="253"/>
      <c r="B155" s="92"/>
      <c r="C155" s="96"/>
      <c r="D155" s="190" t="s">
        <v>478</v>
      </c>
      <c r="E155" s="15">
        <f t="shared" si="36"/>
        <v>8000000</v>
      </c>
      <c r="F155" s="13">
        <v>8000000</v>
      </c>
      <c r="G155" s="91"/>
      <c r="H155" s="91"/>
      <c r="I155" s="91"/>
      <c r="J155" s="103"/>
      <c r="K155" s="91"/>
      <c r="L155" s="91"/>
      <c r="M155" s="91"/>
      <c r="N155" s="91"/>
      <c r="O155" s="91"/>
      <c r="P155" s="14">
        <f t="shared" si="30"/>
        <v>8000000</v>
      </c>
    </row>
    <row r="156" spans="1:16" s="84" customFormat="1" ht="25.5" x14ac:dyDescent="0.2">
      <c r="A156" s="253" t="s">
        <v>499</v>
      </c>
      <c r="B156" s="92" t="s">
        <v>494</v>
      </c>
      <c r="C156" s="96" t="s">
        <v>62</v>
      </c>
      <c r="D156" s="205" t="s">
        <v>504</v>
      </c>
      <c r="E156" s="103">
        <f t="shared" si="36"/>
        <v>1200000</v>
      </c>
      <c r="F156" s="91">
        <f>F157</f>
        <v>1200000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0"/>
        <v>1200000</v>
      </c>
    </row>
    <row r="157" spans="1:16" s="84" customFormat="1" ht="114.75" x14ac:dyDescent="0.2">
      <c r="A157" s="253"/>
      <c r="B157" s="92"/>
      <c r="C157" s="96"/>
      <c r="D157" s="190" t="s">
        <v>478</v>
      </c>
      <c r="E157" s="15">
        <f t="shared" si="36"/>
        <v>1200000</v>
      </c>
      <c r="F157" s="13">
        <v>1200000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0"/>
        <v>1200000</v>
      </c>
    </row>
    <row r="158" spans="1:16" s="84" customFormat="1" ht="25.5" x14ac:dyDescent="0.2">
      <c r="A158" s="253" t="s">
        <v>500</v>
      </c>
      <c r="B158" s="92" t="s">
        <v>495</v>
      </c>
      <c r="C158" s="96" t="s">
        <v>62</v>
      </c>
      <c r="D158" s="205" t="s">
        <v>505</v>
      </c>
      <c r="E158" s="103">
        <f t="shared" si="36"/>
        <v>100000</v>
      </c>
      <c r="F158" s="91">
        <f>F159</f>
        <v>100000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0"/>
        <v>100000</v>
      </c>
    </row>
    <row r="159" spans="1:16" s="84" customFormat="1" ht="114.75" x14ac:dyDescent="0.2">
      <c r="A159" s="253"/>
      <c r="B159" s="92"/>
      <c r="C159" s="96"/>
      <c r="D159" s="190" t="s">
        <v>478</v>
      </c>
      <c r="E159" s="15">
        <f t="shared" si="36"/>
        <v>100000</v>
      </c>
      <c r="F159" s="13">
        <v>100000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0"/>
        <v>100000</v>
      </c>
    </row>
    <row r="160" spans="1:16" s="84" customFormat="1" ht="38.25" x14ac:dyDescent="0.2">
      <c r="A160" s="253" t="s">
        <v>501</v>
      </c>
      <c r="B160" s="92" t="s">
        <v>496</v>
      </c>
      <c r="C160" s="96" t="s">
        <v>62</v>
      </c>
      <c r="D160" s="205" t="s">
        <v>506</v>
      </c>
      <c r="E160" s="103">
        <f t="shared" si="36"/>
        <v>100000</v>
      </c>
      <c r="F160" s="91">
        <f>F161</f>
        <v>100000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0"/>
        <v>100000</v>
      </c>
    </row>
    <row r="161" spans="1:16" s="84" customFormat="1" ht="114.75" x14ac:dyDescent="0.2">
      <c r="A161" s="253"/>
      <c r="B161" s="92"/>
      <c r="C161" s="96"/>
      <c r="D161" s="190" t="s">
        <v>478</v>
      </c>
      <c r="E161" s="15">
        <f t="shared" si="36"/>
        <v>100000</v>
      </c>
      <c r="F161" s="13">
        <v>100000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0"/>
        <v>100000</v>
      </c>
    </row>
    <row r="162" spans="1:16" ht="25.5" x14ac:dyDescent="0.2">
      <c r="A162" s="252" t="s">
        <v>306</v>
      </c>
      <c r="B162" s="34" t="s">
        <v>172</v>
      </c>
      <c r="C162" s="34" t="s">
        <v>62</v>
      </c>
      <c r="D162" s="67" t="s">
        <v>454</v>
      </c>
      <c r="E162" s="15">
        <f>F162+I162</f>
        <v>10010900</v>
      </c>
      <c r="F162" s="13">
        <f t="shared" ref="F162:O162" si="37">SUM(F163:F164)</f>
        <v>10010900</v>
      </c>
      <c r="G162" s="13">
        <f t="shared" si="37"/>
        <v>6824000</v>
      </c>
      <c r="H162" s="13">
        <f t="shared" si="37"/>
        <v>1027400</v>
      </c>
      <c r="I162" s="13">
        <f t="shared" si="37"/>
        <v>0</v>
      </c>
      <c r="J162" s="15">
        <f>K162+N162</f>
        <v>1911900</v>
      </c>
      <c r="K162" s="13">
        <f t="shared" si="37"/>
        <v>211900</v>
      </c>
      <c r="L162" s="13">
        <f t="shared" si="37"/>
        <v>14900</v>
      </c>
      <c r="M162" s="13">
        <f t="shared" si="37"/>
        <v>105200</v>
      </c>
      <c r="N162" s="13">
        <f t="shared" si="37"/>
        <v>1700000</v>
      </c>
      <c r="O162" s="13">
        <f t="shared" si="37"/>
        <v>1700000</v>
      </c>
      <c r="P162" s="14">
        <f>E162+J162</f>
        <v>11922800</v>
      </c>
    </row>
    <row r="163" spans="1:16" s="84" customFormat="1" ht="27.6" customHeight="1" x14ac:dyDescent="0.2">
      <c r="A163" s="253" t="s">
        <v>307</v>
      </c>
      <c r="B163" s="82" t="s">
        <v>54</v>
      </c>
      <c r="C163" s="82" t="s">
        <v>64</v>
      </c>
      <c r="D163" s="95" t="s">
        <v>305</v>
      </c>
      <c r="E163" s="15">
        <f>F163+I163</f>
        <v>6171400</v>
      </c>
      <c r="F163" s="91">
        <v>6171400</v>
      </c>
      <c r="G163" s="91">
        <v>4570000</v>
      </c>
      <c r="H163" s="91">
        <v>227400</v>
      </c>
      <c r="I163" s="91"/>
      <c r="J163" s="15">
        <f>K163+N163</f>
        <v>211900</v>
      </c>
      <c r="K163" s="91">
        <v>211900</v>
      </c>
      <c r="L163" s="91">
        <v>14900</v>
      </c>
      <c r="M163" s="91">
        <v>105200</v>
      </c>
      <c r="N163" s="13">
        <f>O163</f>
        <v>0</v>
      </c>
      <c r="O163" s="91"/>
      <c r="P163" s="14">
        <f>E163+J163</f>
        <v>6383300</v>
      </c>
    </row>
    <row r="164" spans="1:16" s="84" customFormat="1" x14ac:dyDescent="0.2">
      <c r="A164" s="253" t="s">
        <v>308</v>
      </c>
      <c r="B164" s="82" t="s">
        <v>55</v>
      </c>
      <c r="C164" s="82" t="s">
        <v>62</v>
      </c>
      <c r="D164" s="95" t="s">
        <v>455</v>
      </c>
      <c r="E164" s="15">
        <f>F164+I164</f>
        <v>3839500</v>
      </c>
      <c r="F164" s="91">
        <v>3839500</v>
      </c>
      <c r="G164" s="91">
        <v>2254000</v>
      </c>
      <c r="H164" s="91">
        <v>800000</v>
      </c>
      <c r="I164" s="91"/>
      <c r="J164" s="15">
        <f>K164+N164</f>
        <v>1700000</v>
      </c>
      <c r="K164" s="91"/>
      <c r="L164" s="91"/>
      <c r="M164" s="91"/>
      <c r="N164" s="13">
        <f>O164</f>
        <v>1700000</v>
      </c>
      <c r="O164" s="91">
        <v>1700000</v>
      </c>
      <c r="P164" s="14">
        <f>E164+J164</f>
        <v>5539500</v>
      </c>
    </row>
    <row r="165" spans="1:16" x14ac:dyDescent="0.2">
      <c r="A165" s="252" t="s">
        <v>297</v>
      </c>
      <c r="B165" s="12" t="s">
        <v>296</v>
      </c>
      <c r="C165" s="12"/>
      <c r="D165" s="17" t="s">
        <v>14</v>
      </c>
      <c r="E165" s="15">
        <f t="shared" ref="E165:E178" si="38">F165+I165</f>
        <v>1806000</v>
      </c>
      <c r="F165" s="13">
        <f t="shared" ref="F165:O165" si="39">SUM(F166:F167)</f>
        <v>1806000</v>
      </c>
      <c r="G165" s="13">
        <f t="shared" si="39"/>
        <v>1240000</v>
      </c>
      <c r="H165" s="13">
        <f t="shared" si="39"/>
        <v>200000</v>
      </c>
      <c r="I165" s="13">
        <f t="shared" si="39"/>
        <v>0</v>
      </c>
      <c r="J165" s="15">
        <f t="shared" ref="J165:J178" si="40">K165+N165</f>
        <v>17500</v>
      </c>
      <c r="K165" s="13">
        <f t="shared" si="39"/>
        <v>0</v>
      </c>
      <c r="L165" s="13">
        <f t="shared" si="39"/>
        <v>0</v>
      </c>
      <c r="M165" s="13">
        <f t="shared" si="39"/>
        <v>0</v>
      </c>
      <c r="N165" s="13">
        <f t="shared" si="39"/>
        <v>17500</v>
      </c>
      <c r="O165" s="13">
        <f t="shared" si="39"/>
        <v>17500</v>
      </c>
      <c r="P165" s="14">
        <f t="shared" si="30"/>
        <v>1823500</v>
      </c>
    </row>
    <row r="166" spans="1:16" s="78" customFormat="1" ht="25.5" x14ac:dyDescent="0.2">
      <c r="A166" s="253" t="s">
        <v>300</v>
      </c>
      <c r="B166" s="89" t="s">
        <v>299</v>
      </c>
      <c r="C166" s="89" t="s">
        <v>1</v>
      </c>
      <c r="D166" s="70" t="s">
        <v>298</v>
      </c>
      <c r="E166" s="15">
        <f t="shared" si="38"/>
        <v>1766000</v>
      </c>
      <c r="F166" s="91">
        <v>1766000</v>
      </c>
      <c r="G166" s="91">
        <v>1240000</v>
      </c>
      <c r="H166" s="91">
        <v>200000</v>
      </c>
      <c r="I166" s="91"/>
      <c r="J166" s="15">
        <f t="shared" si="40"/>
        <v>17500</v>
      </c>
      <c r="K166" s="91"/>
      <c r="L166" s="91"/>
      <c r="M166" s="91"/>
      <c r="N166" s="13">
        <f>O166</f>
        <v>17500</v>
      </c>
      <c r="O166" s="91">
        <v>17500</v>
      </c>
      <c r="P166" s="14">
        <f t="shared" ref="P166:P286" si="41">E166+J166</f>
        <v>1783500</v>
      </c>
    </row>
    <row r="167" spans="1:16" s="78" customFormat="1" x14ac:dyDescent="0.2">
      <c r="A167" s="253" t="s">
        <v>433</v>
      </c>
      <c r="B167" s="89" t="s">
        <v>432</v>
      </c>
      <c r="C167" s="89" t="s">
        <v>1</v>
      </c>
      <c r="D167" s="179" t="s">
        <v>434</v>
      </c>
      <c r="E167" s="15">
        <f t="shared" si="38"/>
        <v>40000</v>
      </c>
      <c r="F167" s="91">
        <v>40000</v>
      </c>
      <c r="G167" s="91"/>
      <c r="H167" s="91"/>
      <c r="I167" s="91"/>
      <c r="J167" s="15">
        <f t="shared" si="40"/>
        <v>0</v>
      </c>
      <c r="K167" s="91"/>
      <c r="L167" s="91"/>
      <c r="M167" s="91"/>
      <c r="N167" s="91"/>
      <c r="O167" s="91"/>
      <c r="P167" s="14">
        <f t="shared" si="41"/>
        <v>40000</v>
      </c>
    </row>
    <row r="168" spans="1:16" s="7" customFormat="1" x14ac:dyDescent="0.2">
      <c r="A168" s="252" t="s">
        <v>301</v>
      </c>
      <c r="B168" s="34" t="s">
        <v>171</v>
      </c>
      <c r="C168" s="34"/>
      <c r="D168" s="68" t="s">
        <v>165</v>
      </c>
      <c r="E168" s="15">
        <f t="shared" si="38"/>
        <v>180000</v>
      </c>
      <c r="F168" s="13">
        <f>F169</f>
        <v>180000</v>
      </c>
      <c r="G168" s="13">
        <f>G169</f>
        <v>0</v>
      </c>
      <c r="H168" s="13">
        <f>H169</f>
        <v>0</v>
      </c>
      <c r="I168" s="13">
        <f>I169</f>
        <v>0</v>
      </c>
      <c r="J168" s="15">
        <f t="shared" si="40"/>
        <v>0</v>
      </c>
      <c r="K168" s="13">
        <f>K169</f>
        <v>0</v>
      </c>
      <c r="L168" s="13">
        <f>L169</f>
        <v>0</v>
      </c>
      <c r="M168" s="13">
        <f>M169</f>
        <v>0</v>
      </c>
      <c r="N168" s="13">
        <f>N169</f>
        <v>0</v>
      </c>
      <c r="O168" s="13">
        <f>O169</f>
        <v>0</v>
      </c>
      <c r="P168" s="14">
        <f t="shared" si="41"/>
        <v>180000</v>
      </c>
    </row>
    <row r="169" spans="1:16" s="78" customFormat="1" ht="15.75" x14ac:dyDescent="0.25">
      <c r="A169" s="253" t="s">
        <v>303</v>
      </c>
      <c r="B169" s="89" t="s">
        <v>302</v>
      </c>
      <c r="C169" s="89" t="s">
        <v>1</v>
      </c>
      <c r="D169" s="105" t="s">
        <v>158</v>
      </c>
      <c r="E169" s="103">
        <f t="shared" si="38"/>
        <v>180000</v>
      </c>
      <c r="F169" s="91">
        <v>180000</v>
      </c>
      <c r="G169" s="91"/>
      <c r="H169" s="91"/>
      <c r="I169" s="91"/>
      <c r="J169" s="103">
        <f>K169+N169</f>
        <v>0</v>
      </c>
      <c r="K169" s="91"/>
      <c r="L169" s="91"/>
      <c r="M169" s="91"/>
      <c r="N169" s="91"/>
      <c r="O169" s="91"/>
      <c r="P169" s="104">
        <f>E169+J169</f>
        <v>180000</v>
      </c>
    </row>
    <row r="170" spans="1:16" hidden="1" x14ac:dyDescent="0.2">
      <c r="A170" s="252">
        <v>1513500</v>
      </c>
      <c r="B170" s="12" t="s">
        <v>25</v>
      </c>
      <c r="C170" s="12" t="s">
        <v>1</v>
      </c>
      <c r="D170" s="58" t="s">
        <v>152</v>
      </c>
      <c r="E170" s="15">
        <f t="shared" si="38"/>
        <v>0</v>
      </c>
      <c r="F170" s="13"/>
      <c r="G170" s="13"/>
      <c r="H170" s="13"/>
      <c r="I170" s="13"/>
      <c r="J170" s="15">
        <f t="shared" si="40"/>
        <v>0</v>
      </c>
      <c r="K170" s="13"/>
      <c r="L170" s="13"/>
      <c r="M170" s="13"/>
      <c r="N170" s="13"/>
      <c r="O170" s="13"/>
      <c r="P170" s="14">
        <f t="shared" si="41"/>
        <v>0</v>
      </c>
    </row>
    <row r="171" spans="1:16" ht="38.25" x14ac:dyDescent="0.2">
      <c r="A171" s="252" t="s">
        <v>304</v>
      </c>
      <c r="B171" s="34" t="s">
        <v>33</v>
      </c>
      <c r="C171" s="34" t="s">
        <v>1</v>
      </c>
      <c r="D171" s="67" t="s">
        <v>99</v>
      </c>
      <c r="E171" s="15">
        <f t="shared" si="38"/>
        <v>1289437</v>
      </c>
      <c r="F171" s="13">
        <v>1289437</v>
      </c>
      <c r="G171" s="13"/>
      <c r="H171" s="13"/>
      <c r="I171" s="13"/>
      <c r="J171" s="15">
        <f t="shared" si="40"/>
        <v>0</v>
      </c>
      <c r="K171" s="13"/>
      <c r="L171" s="13"/>
      <c r="M171" s="13"/>
      <c r="N171" s="13"/>
      <c r="O171" s="13"/>
      <c r="P171" s="14">
        <f t="shared" si="41"/>
        <v>1289437</v>
      </c>
    </row>
    <row r="172" spans="1:16" s="84" customFormat="1" x14ac:dyDescent="0.2">
      <c r="A172" s="253"/>
      <c r="B172" s="89"/>
      <c r="C172" s="89"/>
      <c r="D172" s="106" t="s">
        <v>546</v>
      </c>
      <c r="E172" s="103">
        <v>289437</v>
      </c>
      <c r="F172" s="91">
        <v>289437</v>
      </c>
      <c r="G172" s="91"/>
      <c r="H172" s="91"/>
      <c r="I172" s="91"/>
      <c r="J172" s="103"/>
      <c r="K172" s="91"/>
      <c r="L172" s="91"/>
      <c r="M172" s="91"/>
      <c r="N172" s="91"/>
      <c r="O172" s="91"/>
      <c r="P172" s="14">
        <f t="shared" si="41"/>
        <v>289437</v>
      </c>
    </row>
    <row r="173" spans="1:16" ht="43.5" customHeight="1" x14ac:dyDescent="0.2">
      <c r="A173" s="252" t="s">
        <v>309</v>
      </c>
      <c r="B173" s="12" t="s">
        <v>53</v>
      </c>
      <c r="C173" s="12" t="s">
        <v>62</v>
      </c>
      <c r="D173" s="58" t="s">
        <v>456</v>
      </c>
      <c r="E173" s="15">
        <f t="shared" si="38"/>
        <v>1298900</v>
      </c>
      <c r="F173" s="13">
        <v>1298900</v>
      </c>
      <c r="G173" s="13">
        <f t="shared" ref="G173:O173" si="42">SUM(G174)</f>
        <v>0</v>
      </c>
      <c r="H173" s="13">
        <f t="shared" si="42"/>
        <v>0</v>
      </c>
      <c r="I173" s="13">
        <f t="shared" si="42"/>
        <v>0</v>
      </c>
      <c r="J173" s="15">
        <f t="shared" si="40"/>
        <v>0</v>
      </c>
      <c r="K173" s="13">
        <f t="shared" si="42"/>
        <v>0</v>
      </c>
      <c r="L173" s="13">
        <f t="shared" si="42"/>
        <v>0</v>
      </c>
      <c r="M173" s="13">
        <f t="shared" si="42"/>
        <v>0</v>
      </c>
      <c r="N173" s="13">
        <f t="shared" si="42"/>
        <v>0</v>
      </c>
      <c r="O173" s="13">
        <f t="shared" si="42"/>
        <v>0</v>
      </c>
      <c r="P173" s="14">
        <f t="shared" si="41"/>
        <v>1298900</v>
      </c>
    </row>
    <row r="174" spans="1:16" s="84" customFormat="1" ht="28.9" hidden="1" customHeight="1" x14ac:dyDescent="0.2">
      <c r="A174" s="253" t="s">
        <v>457</v>
      </c>
      <c r="B174" s="82" t="s">
        <v>310</v>
      </c>
      <c r="C174" s="82" t="s">
        <v>62</v>
      </c>
      <c r="D174" s="95" t="s">
        <v>305</v>
      </c>
      <c r="E174" s="15">
        <f t="shared" si="38"/>
        <v>0</v>
      </c>
      <c r="F174" s="91"/>
      <c r="G174" s="91"/>
      <c r="H174" s="91"/>
      <c r="I174" s="91"/>
      <c r="J174" s="15">
        <f t="shared" si="40"/>
        <v>0</v>
      </c>
      <c r="K174" s="91"/>
      <c r="L174" s="91"/>
      <c r="M174" s="91"/>
      <c r="N174" s="91"/>
      <c r="O174" s="91"/>
      <c r="P174" s="14">
        <f t="shared" si="41"/>
        <v>0</v>
      </c>
    </row>
    <row r="175" spans="1:16" s="7" customFormat="1" x14ac:dyDescent="0.2">
      <c r="A175" s="252" t="s">
        <v>458</v>
      </c>
      <c r="B175" s="12" t="s">
        <v>459</v>
      </c>
      <c r="C175" s="12"/>
      <c r="D175" s="58" t="s">
        <v>18</v>
      </c>
      <c r="E175" s="15">
        <f>E176</f>
        <v>199600</v>
      </c>
      <c r="F175" s="15">
        <f t="shared" ref="F175:O175" si="43">F176</f>
        <v>199600</v>
      </c>
      <c r="G175" s="15">
        <f t="shared" si="43"/>
        <v>0</v>
      </c>
      <c r="H175" s="15">
        <f t="shared" si="43"/>
        <v>0</v>
      </c>
      <c r="I175" s="15">
        <f t="shared" si="43"/>
        <v>0</v>
      </c>
      <c r="J175" s="15">
        <f t="shared" si="43"/>
        <v>0</v>
      </c>
      <c r="K175" s="15">
        <f t="shared" si="43"/>
        <v>0</v>
      </c>
      <c r="L175" s="15">
        <f t="shared" si="43"/>
        <v>0</v>
      </c>
      <c r="M175" s="15">
        <f t="shared" si="43"/>
        <v>0</v>
      </c>
      <c r="N175" s="15">
        <f t="shared" si="43"/>
        <v>0</v>
      </c>
      <c r="O175" s="15">
        <f t="shared" si="43"/>
        <v>0</v>
      </c>
      <c r="P175" s="14">
        <f>E175+J175</f>
        <v>199600</v>
      </c>
    </row>
    <row r="176" spans="1:16" s="84" customFormat="1" ht="25.5" x14ac:dyDescent="0.2">
      <c r="A176" s="253" t="s">
        <v>460</v>
      </c>
      <c r="B176" s="82" t="s">
        <v>461</v>
      </c>
      <c r="C176" s="82" t="s">
        <v>140</v>
      </c>
      <c r="D176" s="90" t="s">
        <v>486</v>
      </c>
      <c r="E176" s="15">
        <f>F176+I176</f>
        <v>199600</v>
      </c>
      <c r="F176" s="91">
        <v>199600</v>
      </c>
      <c r="G176" s="91"/>
      <c r="H176" s="91"/>
      <c r="I176" s="91"/>
      <c r="J176" s="15">
        <f>K176+N176</f>
        <v>0</v>
      </c>
      <c r="K176" s="91"/>
      <c r="L176" s="91"/>
      <c r="M176" s="91"/>
      <c r="N176" s="91"/>
      <c r="O176" s="91"/>
      <c r="P176" s="14">
        <f>E176+J176</f>
        <v>199600</v>
      </c>
    </row>
    <row r="177" spans="1:16" x14ac:dyDescent="0.2">
      <c r="A177" s="252" t="s">
        <v>462</v>
      </c>
      <c r="B177" s="30" t="s">
        <v>463</v>
      </c>
      <c r="C177" s="30" t="s">
        <v>16</v>
      </c>
      <c r="D177" s="57" t="s">
        <v>17</v>
      </c>
      <c r="E177" s="15">
        <f t="shared" si="38"/>
        <v>352000</v>
      </c>
      <c r="F177" s="13">
        <v>352000</v>
      </c>
      <c r="G177" s="13">
        <v>129834</v>
      </c>
      <c r="H177" s="13"/>
      <c r="I177" s="13"/>
      <c r="J177" s="15">
        <f t="shared" si="40"/>
        <v>0</v>
      </c>
      <c r="K177" s="13"/>
      <c r="L177" s="13"/>
      <c r="M177" s="13"/>
      <c r="N177" s="13"/>
      <c r="O177" s="13"/>
      <c r="P177" s="14">
        <f t="shared" si="41"/>
        <v>352000</v>
      </c>
    </row>
    <row r="178" spans="1:16" hidden="1" x14ac:dyDescent="0.2">
      <c r="A178" s="252">
        <v>1518600</v>
      </c>
      <c r="B178" s="43" t="s">
        <v>30</v>
      </c>
      <c r="C178" s="44" t="s">
        <v>151</v>
      </c>
      <c r="D178" s="69" t="s">
        <v>152</v>
      </c>
      <c r="E178" s="15">
        <f t="shared" si="38"/>
        <v>0</v>
      </c>
      <c r="F178" s="13"/>
      <c r="G178" s="13"/>
      <c r="H178" s="13"/>
      <c r="I178" s="13"/>
      <c r="J178" s="15">
        <f t="shared" si="40"/>
        <v>0</v>
      </c>
      <c r="K178" s="13"/>
      <c r="L178" s="13"/>
      <c r="M178" s="13"/>
      <c r="N178" s="13"/>
      <c r="O178" s="13"/>
      <c r="P178" s="14">
        <f t="shared" si="41"/>
        <v>0</v>
      </c>
    </row>
    <row r="179" spans="1:16" s="169" customFormat="1" ht="89.25" x14ac:dyDescent="0.2">
      <c r="A179" s="255" t="s">
        <v>507</v>
      </c>
      <c r="B179" s="207" t="s">
        <v>491</v>
      </c>
      <c r="C179" s="34" t="s">
        <v>1</v>
      </c>
      <c r="D179" s="69" t="s">
        <v>508</v>
      </c>
      <c r="E179" s="15">
        <f>F179+I179</f>
        <v>1170513</v>
      </c>
      <c r="F179" s="13">
        <v>1170513</v>
      </c>
      <c r="G179" s="13"/>
      <c r="H179" s="13"/>
      <c r="I179" s="13"/>
      <c r="J179" s="15"/>
      <c r="K179" s="13"/>
      <c r="L179" s="13"/>
      <c r="M179" s="13"/>
      <c r="N179" s="13"/>
      <c r="O179" s="13"/>
      <c r="P179" s="14">
        <f t="shared" ref="P179:P185" si="44">E179+J179</f>
        <v>1170513</v>
      </c>
    </row>
    <row r="180" spans="1:16" s="169" customFormat="1" ht="89.25" x14ac:dyDescent="0.2">
      <c r="A180" s="255"/>
      <c r="B180" s="36"/>
      <c r="C180" s="30"/>
      <c r="D180" s="190" t="s">
        <v>475</v>
      </c>
      <c r="E180" s="15">
        <f>F180+I180</f>
        <v>1170513</v>
      </c>
      <c r="F180" s="13">
        <f>F179</f>
        <v>1170513</v>
      </c>
      <c r="G180" s="13"/>
      <c r="H180" s="13"/>
      <c r="I180" s="13"/>
      <c r="J180" s="15"/>
      <c r="K180" s="13"/>
      <c r="L180" s="13"/>
      <c r="M180" s="13"/>
      <c r="N180" s="13"/>
      <c r="O180" s="13"/>
      <c r="P180" s="14">
        <f t="shared" si="44"/>
        <v>1170513</v>
      </c>
    </row>
    <row r="181" spans="1:16" s="7" customFormat="1" x14ac:dyDescent="0.2">
      <c r="A181" s="252" t="s">
        <v>467</v>
      </c>
      <c r="B181" s="12" t="s">
        <v>466</v>
      </c>
      <c r="C181" s="12"/>
      <c r="D181" s="56" t="s">
        <v>295</v>
      </c>
      <c r="E181" s="15">
        <f>F181+I181</f>
        <v>3032998</v>
      </c>
      <c r="F181" s="13">
        <f>F182</f>
        <v>3032998</v>
      </c>
      <c r="G181" s="13"/>
      <c r="H181" s="13"/>
      <c r="I181" s="13"/>
      <c r="J181" s="15">
        <f>K181+N181</f>
        <v>250000</v>
      </c>
      <c r="K181" s="13"/>
      <c r="L181" s="13"/>
      <c r="M181" s="13"/>
      <c r="N181" s="13">
        <f>O181</f>
        <v>250000</v>
      </c>
      <c r="O181" s="13">
        <f>O182</f>
        <v>250000</v>
      </c>
      <c r="P181" s="14">
        <f t="shared" si="44"/>
        <v>3282998</v>
      </c>
    </row>
    <row r="182" spans="1:16" s="78" customFormat="1" x14ac:dyDescent="0.2">
      <c r="A182" s="253" t="s">
        <v>468</v>
      </c>
      <c r="B182" s="187" t="s">
        <v>465</v>
      </c>
      <c r="C182" s="82" t="s">
        <v>139</v>
      </c>
      <c r="D182" s="188" t="s">
        <v>464</v>
      </c>
      <c r="E182" s="103">
        <f>F182+I182</f>
        <v>3032998</v>
      </c>
      <c r="F182" s="91">
        <v>3032998</v>
      </c>
      <c r="G182" s="91"/>
      <c r="H182" s="91"/>
      <c r="I182" s="91"/>
      <c r="J182" s="103">
        <f>K182+N182</f>
        <v>250000</v>
      </c>
      <c r="K182" s="91"/>
      <c r="L182" s="91"/>
      <c r="M182" s="91"/>
      <c r="N182" s="91">
        <f>O182</f>
        <v>250000</v>
      </c>
      <c r="O182" s="91">
        <v>250000</v>
      </c>
      <c r="P182" s="104">
        <f t="shared" si="44"/>
        <v>3282998</v>
      </c>
    </row>
    <row r="183" spans="1:16" s="78" customFormat="1" x14ac:dyDescent="0.2">
      <c r="A183" s="253"/>
      <c r="B183" s="187"/>
      <c r="C183" s="82"/>
      <c r="D183" s="311" t="s">
        <v>546</v>
      </c>
      <c r="E183" s="103">
        <f>F183+I183</f>
        <v>225000</v>
      </c>
      <c r="F183" s="91">
        <v>225000</v>
      </c>
      <c r="G183" s="91"/>
      <c r="H183" s="91"/>
      <c r="I183" s="91"/>
      <c r="J183" s="103"/>
      <c r="K183" s="91"/>
      <c r="L183" s="91"/>
      <c r="M183" s="91"/>
      <c r="N183" s="91"/>
      <c r="O183" s="91"/>
      <c r="P183" s="104">
        <f t="shared" si="44"/>
        <v>225000</v>
      </c>
    </row>
    <row r="184" spans="1:16" s="169" customFormat="1" x14ac:dyDescent="0.2">
      <c r="A184" s="255" t="s">
        <v>519</v>
      </c>
      <c r="B184" s="224" t="s">
        <v>206</v>
      </c>
      <c r="C184" s="12"/>
      <c r="D184" s="223" t="s">
        <v>208</v>
      </c>
      <c r="E184" s="15">
        <f>E185</f>
        <v>100000</v>
      </c>
      <c r="F184" s="15">
        <f t="shared" ref="F184:O184" si="45">F185</f>
        <v>100000</v>
      </c>
      <c r="G184" s="15">
        <f t="shared" si="45"/>
        <v>0</v>
      </c>
      <c r="H184" s="15">
        <f t="shared" si="45"/>
        <v>0</v>
      </c>
      <c r="I184" s="15">
        <f t="shared" si="45"/>
        <v>0</v>
      </c>
      <c r="J184" s="15">
        <f t="shared" si="45"/>
        <v>0</v>
      </c>
      <c r="K184" s="15">
        <f t="shared" si="45"/>
        <v>0</v>
      </c>
      <c r="L184" s="15">
        <f t="shared" si="45"/>
        <v>0</v>
      </c>
      <c r="M184" s="15">
        <f t="shared" si="45"/>
        <v>0</v>
      </c>
      <c r="N184" s="15">
        <f t="shared" si="45"/>
        <v>0</v>
      </c>
      <c r="O184" s="15">
        <f t="shared" si="45"/>
        <v>0</v>
      </c>
      <c r="P184" s="14">
        <f t="shared" si="44"/>
        <v>100000</v>
      </c>
    </row>
    <row r="185" spans="1:16" s="78" customFormat="1" x14ac:dyDescent="0.2">
      <c r="A185" s="253" t="s">
        <v>520</v>
      </c>
      <c r="B185" s="187" t="s">
        <v>210</v>
      </c>
      <c r="C185" s="82" t="s">
        <v>144</v>
      </c>
      <c r="D185" s="218" t="s">
        <v>211</v>
      </c>
      <c r="E185" s="103">
        <f>F185+I185</f>
        <v>100000</v>
      </c>
      <c r="F185" s="91">
        <v>100000</v>
      </c>
      <c r="G185" s="91"/>
      <c r="H185" s="91"/>
      <c r="I185" s="91"/>
      <c r="J185" s="103">
        <f>K185+N185</f>
        <v>0</v>
      </c>
      <c r="K185" s="91"/>
      <c r="L185" s="91"/>
      <c r="M185" s="91"/>
      <c r="N185" s="91"/>
      <c r="O185" s="91"/>
      <c r="P185" s="104">
        <f t="shared" si="44"/>
        <v>100000</v>
      </c>
    </row>
    <row r="186" spans="1:16" x14ac:dyDescent="0.2">
      <c r="A186" s="250" t="s">
        <v>194</v>
      </c>
      <c r="B186" s="26"/>
      <c r="C186" s="27"/>
      <c r="D186" s="53" t="s">
        <v>67</v>
      </c>
      <c r="E186" s="10">
        <f>E187</f>
        <v>2436400</v>
      </c>
      <c r="F186" s="10">
        <f t="shared" ref="F186:O186" si="46">F187</f>
        <v>2436400</v>
      </c>
      <c r="G186" s="10">
        <f t="shared" si="46"/>
        <v>1613000</v>
      </c>
      <c r="H186" s="10">
        <f t="shared" si="46"/>
        <v>52800</v>
      </c>
      <c r="I186" s="10">
        <f t="shared" si="46"/>
        <v>0</v>
      </c>
      <c r="J186" s="10">
        <f t="shared" si="46"/>
        <v>600000</v>
      </c>
      <c r="K186" s="10">
        <f t="shared" si="46"/>
        <v>0</v>
      </c>
      <c r="L186" s="10">
        <f t="shared" si="46"/>
        <v>0</v>
      </c>
      <c r="M186" s="10">
        <f t="shared" si="46"/>
        <v>0</v>
      </c>
      <c r="N186" s="10">
        <f t="shared" si="46"/>
        <v>600000</v>
      </c>
      <c r="O186" s="10">
        <f t="shared" si="46"/>
        <v>600000</v>
      </c>
      <c r="P186" s="14">
        <f t="shared" si="41"/>
        <v>3036400</v>
      </c>
    </row>
    <row r="187" spans="1:16" x14ac:dyDescent="0.2">
      <c r="A187" s="252" t="s">
        <v>311</v>
      </c>
      <c r="B187" s="28"/>
      <c r="C187" s="27"/>
      <c r="D187" s="54" t="s">
        <v>67</v>
      </c>
      <c r="E187" s="10">
        <f>E188+E190+E189</f>
        <v>2436400</v>
      </c>
      <c r="F187" s="10">
        <f t="shared" ref="F187:O187" si="47">F188+F190+F189</f>
        <v>2436400</v>
      </c>
      <c r="G187" s="10">
        <f t="shared" si="47"/>
        <v>1613000</v>
      </c>
      <c r="H187" s="10">
        <f t="shared" si="47"/>
        <v>52800</v>
      </c>
      <c r="I187" s="10">
        <f t="shared" si="47"/>
        <v>0</v>
      </c>
      <c r="J187" s="10">
        <f t="shared" si="47"/>
        <v>600000</v>
      </c>
      <c r="K187" s="10">
        <f t="shared" si="47"/>
        <v>0</v>
      </c>
      <c r="L187" s="10">
        <f t="shared" si="47"/>
        <v>0</v>
      </c>
      <c r="M187" s="10">
        <f t="shared" si="47"/>
        <v>0</v>
      </c>
      <c r="N187" s="10">
        <f t="shared" si="47"/>
        <v>600000</v>
      </c>
      <c r="O187" s="10">
        <f t="shared" si="47"/>
        <v>600000</v>
      </c>
      <c r="P187" s="10">
        <f>P188+P190+P189</f>
        <v>3036400</v>
      </c>
    </row>
    <row r="188" spans="1:16" s="7" customFormat="1" ht="25.5" x14ac:dyDescent="0.2">
      <c r="A188" s="257" t="s">
        <v>312</v>
      </c>
      <c r="B188" s="114" t="s">
        <v>214</v>
      </c>
      <c r="C188" s="114" t="s">
        <v>138</v>
      </c>
      <c r="D188" s="55" t="s">
        <v>213</v>
      </c>
      <c r="E188" s="15">
        <f>F188+I188</f>
        <v>2166400</v>
      </c>
      <c r="F188" s="13">
        <v>2166400</v>
      </c>
      <c r="G188" s="13">
        <v>1613000</v>
      </c>
      <c r="H188" s="13">
        <v>52800</v>
      </c>
      <c r="I188" s="13"/>
      <c r="J188" s="15">
        <f>K188+N188</f>
        <v>0</v>
      </c>
      <c r="K188" s="13"/>
      <c r="L188" s="13"/>
      <c r="M188" s="13"/>
      <c r="N188" s="13">
        <f>O188</f>
        <v>0</v>
      </c>
      <c r="O188" s="13"/>
      <c r="P188" s="14">
        <f t="shared" si="41"/>
        <v>2166400</v>
      </c>
    </row>
    <row r="189" spans="1:16" s="7" customFormat="1" ht="38.25" x14ac:dyDescent="0.2">
      <c r="A189" s="264" t="s">
        <v>525</v>
      </c>
      <c r="B189" s="213" t="s">
        <v>59</v>
      </c>
      <c r="C189" s="213" t="s">
        <v>154</v>
      </c>
      <c r="D189" s="225" t="s">
        <v>524</v>
      </c>
      <c r="E189" s="15">
        <f>F189+I189</f>
        <v>220000</v>
      </c>
      <c r="F189" s="226">
        <v>220000</v>
      </c>
      <c r="G189" s="226"/>
      <c r="H189" s="226"/>
      <c r="I189" s="226"/>
      <c r="J189" s="15">
        <f>K189+N189</f>
        <v>600000</v>
      </c>
      <c r="K189" s="226"/>
      <c r="L189" s="226"/>
      <c r="M189" s="226"/>
      <c r="N189" s="13">
        <f>O189</f>
        <v>600000</v>
      </c>
      <c r="O189" s="226">
        <v>600000</v>
      </c>
      <c r="P189" s="14">
        <f t="shared" si="41"/>
        <v>820000</v>
      </c>
    </row>
    <row r="190" spans="1:16" s="7" customFormat="1" ht="15.75" x14ac:dyDescent="0.25">
      <c r="A190" s="265" t="s">
        <v>313</v>
      </c>
      <c r="B190" s="227" t="s">
        <v>187</v>
      </c>
      <c r="C190" s="228"/>
      <c r="D190" s="117" t="s">
        <v>185</v>
      </c>
      <c r="E190" s="115">
        <f>E191</f>
        <v>50000</v>
      </c>
      <c r="F190" s="115">
        <f t="shared" ref="F190:O190" si="48">F191</f>
        <v>50000</v>
      </c>
      <c r="G190" s="115">
        <f t="shared" si="48"/>
        <v>0</v>
      </c>
      <c r="H190" s="115">
        <f t="shared" si="48"/>
        <v>0</v>
      </c>
      <c r="I190" s="115">
        <f t="shared" si="48"/>
        <v>0</v>
      </c>
      <c r="J190" s="115">
        <f t="shared" si="48"/>
        <v>0</v>
      </c>
      <c r="K190" s="115">
        <f t="shared" si="48"/>
        <v>0</v>
      </c>
      <c r="L190" s="115">
        <f t="shared" si="48"/>
        <v>0</v>
      </c>
      <c r="M190" s="115">
        <f t="shared" si="48"/>
        <v>0</v>
      </c>
      <c r="N190" s="115">
        <f t="shared" si="48"/>
        <v>0</v>
      </c>
      <c r="O190" s="115">
        <f t="shared" si="48"/>
        <v>0</v>
      </c>
      <c r="P190" s="14">
        <f t="shared" si="41"/>
        <v>50000</v>
      </c>
    </row>
    <row r="191" spans="1:16" s="78" customFormat="1" ht="15.75" x14ac:dyDescent="0.25">
      <c r="A191" s="253" t="s">
        <v>314</v>
      </c>
      <c r="B191" s="100" t="s">
        <v>188</v>
      </c>
      <c r="C191" s="119" t="s">
        <v>1</v>
      </c>
      <c r="D191" s="118" t="s">
        <v>186</v>
      </c>
      <c r="E191" s="120">
        <f>F191</f>
        <v>50000</v>
      </c>
      <c r="F191" s="91">
        <v>50000</v>
      </c>
      <c r="G191" s="91"/>
      <c r="H191" s="91"/>
      <c r="I191" s="91"/>
      <c r="J191" s="103"/>
      <c r="K191" s="91"/>
      <c r="L191" s="91"/>
      <c r="M191" s="91"/>
      <c r="N191" s="91"/>
      <c r="O191" s="91"/>
      <c r="P191" s="14">
        <f t="shared" si="41"/>
        <v>50000</v>
      </c>
    </row>
    <row r="192" spans="1:16" s="7" customFormat="1" x14ac:dyDescent="0.2">
      <c r="A192" s="250">
        <v>1000000</v>
      </c>
      <c r="B192" s="39"/>
      <c r="C192" s="40"/>
      <c r="D192" s="116" t="s">
        <v>68</v>
      </c>
      <c r="E192" s="33">
        <f>E193</f>
        <v>34057661</v>
      </c>
      <c r="F192" s="33">
        <f t="shared" ref="F192:O192" si="49">F193</f>
        <v>34057661</v>
      </c>
      <c r="G192" s="33">
        <f t="shared" si="49"/>
        <v>21317300</v>
      </c>
      <c r="H192" s="33">
        <f t="shared" si="49"/>
        <v>4111100</v>
      </c>
      <c r="I192" s="33">
        <f t="shared" si="49"/>
        <v>0</v>
      </c>
      <c r="J192" s="33">
        <f t="shared" si="49"/>
        <v>6676939</v>
      </c>
      <c r="K192" s="33">
        <f t="shared" si="49"/>
        <v>1930100</v>
      </c>
      <c r="L192" s="33">
        <f t="shared" si="49"/>
        <v>783000</v>
      </c>
      <c r="M192" s="33">
        <f t="shared" si="49"/>
        <v>233800</v>
      </c>
      <c r="N192" s="33">
        <f t="shared" si="49"/>
        <v>4746839</v>
      </c>
      <c r="O192" s="33">
        <f t="shared" si="49"/>
        <v>4746839</v>
      </c>
      <c r="P192" s="14">
        <f t="shared" si="41"/>
        <v>40734600</v>
      </c>
    </row>
    <row r="193" spans="1:16" s="7" customFormat="1" x14ac:dyDescent="0.2">
      <c r="A193" s="252" t="s">
        <v>315</v>
      </c>
      <c r="B193" s="36"/>
      <c r="C193" s="40"/>
      <c r="D193" s="70" t="s">
        <v>120</v>
      </c>
      <c r="E193" s="33">
        <f t="shared" ref="E193:O193" si="50">SUM(E194:E199)</f>
        <v>34057661</v>
      </c>
      <c r="F193" s="33">
        <f t="shared" si="50"/>
        <v>34057661</v>
      </c>
      <c r="G193" s="33">
        <f t="shared" si="50"/>
        <v>21317300</v>
      </c>
      <c r="H193" s="33">
        <f t="shared" si="50"/>
        <v>4111100</v>
      </c>
      <c r="I193" s="33">
        <f t="shared" si="50"/>
        <v>0</v>
      </c>
      <c r="J193" s="33">
        <f t="shared" si="50"/>
        <v>6676939</v>
      </c>
      <c r="K193" s="33">
        <f t="shared" si="50"/>
        <v>1930100</v>
      </c>
      <c r="L193" s="33">
        <f t="shared" si="50"/>
        <v>783000</v>
      </c>
      <c r="M193" s="33">
        <f t="shared" si="50"/>
        <v>233800</v>
      </c>
      <c r="N193" s="33">
        <f t="shared" si="50"/>
        <v>4746839</v>
      </c>
      <c r="O193" s="33">
        <f t="shared" si="50"/>
        <v>4746839</v>
      </c>
      <c r="P193" s="14">
        <f t="shared" si="41"/>
        <v>40734600</v>
      </c>
    </row>
    <row r="194" spans="1:16" s="7" customFormat="1" ht="25.5" x14ac:dyDescent="0.2">
      <c r="A194" s="252" t="s">
        <v>316</v>
      </c>
      <c r="B194" s="29" t="s">
        <v>214</v>
      </c>
      <c r="C194" s="29" t="s">
        <v>138</v>
      </c>
      <c r="D194" s="55" t="s">
        <v>213</v>
      </c>
      <c r="E194" s="15">
        <f t="shared" ref="E194:E201" si="51">F194+I194</f>
        <v>1004961</v>
      </c>
      <c r="F194" s="13">
        <v>1004961</v>
      </c>
      <c r="G194" s="13">
        <v>661600</v>
      </c>
      <c r="H194" s="13">
        <v>23200</v>
      </c>
      <c r="I194" s="13"/>
      <c r="J194" s="15">
        <f t="shared" ref="J194:J201" si="52">K194+N194</f>
        <v>397839</v>
      </c>
      <c r="K194" s="13"/>
      <c r="L194" s="13"/>
      <c r="M194" s="13"/>
      <c r="N194" s="13">
        <f t="shared" ref="N194:N201" si="53">O194</f>
        <v>397839</v>
      </c>
      <c r="O194" s="13">
        <v>397839</v>
      </c>
      <c r="P194" s="14">
        <f t="shared" si="41"/>
        <v>1402800</v>
      </c>
    </row>
    <row r="195" spans="1:16" ht="25.5" x14ac:dyDescent="0.2">
      <c r="A195" s="252" t="s">
        <v>327</v>
      </c>
      <c r="B195" s="30" t="s">
        <v>326</v>
      </c>
      <c r="C195" s="30" t="s">
        <v>156</v>
      </c>
      <c r="D195" s="58" t="s">
        <v>325</v>
      </c>
      <c r="E195" s="15">
        <f>F195+I195</f>
        <v>13974500</v>
      </c>
      <c r="F195" s="13">
        <v>13974500</v>
      </c>
      <c r="G195" s="13">
        <v>10600700</v>
      </c>
      <c r="H195" s="13">
        <v>848000</v>
      </c>
      <c r="I195" s="13"/>
      <c r="J195" s="15">
        <f>K195+N195</f>
        <v>2653100</v>
      </c>
      <c r="K195" s="13">
        <v>1290000</v>
      </c>
      <c r="L195" s="13">
        <v>730000</v>
      </c>
      <c r="M195" s="13">
        <v>16500</v>
      </c>
      <c r="N195" s="13">
        <f>O195</f>
        <v>1363100</v>
      </c>
      <c r="O195" s="13">
        <v>1363100</v>
      </c>
      <c r="P195" s="14">
        <f>E195+J195</f>
        <v>16627600</v>
      </c>
    </row>
    <row r="196" spans="1:16" x14ac:dyDescent="0.2">
      <c r="A196" s="252" t="s">
        <v>319</v>
      </c>
      <c r="B196" s="30" t="s">
        <v>318</v>
      </c>
      <c r="C196" s="30" t="s">
        <v>69</v>
      </c>
      <c r="D196" s="58" t="s">
        <v>317</v>
      </c>
      <c r="E196" s="15">
        <f t="shared" si="51"/>
        <v>4692800</v>
      </c>
      <c r="F196" s="13">
        <v>4692800</v>
      </c>
      <c r="G196" s="13">
        <v>3187100</v>
      </c>
      <c r="H196" s="13">
        <v>442100</v>
      </c>
      <c r="I196" s="13"/>
      <c r="J196" s="15">
        <f t="shared" si="52"/>
        <v>500000</v>
      </c>
      <c r="K196" s="13"/>
      <c r="L196" s="13"/>
      <c r="M196" s="13"/>
      <c r="N196" s="13">
        <f t="shared" si="53"/>
        <v>500000</v>
      </c>
      <c r="O196" s="13">
        <v>500000</v>
      </c>
      <c r="P196" s="14">
        <f t="shared" si="41"/>
        <v>5192800</v>
      </c>
    </row>
    <row r="197" spans="1:16" x14ac:dyDescent="0.2">
      <c r="A197" s="252" t="s">
        <v>322</v>
      </c>
      <c r="B197" s="12" t="s">
        <v>321</v>
      </c>
      <c r="C197" s="12" t="s">
        <v>69</v>
      </c>
      <c r="D197" s="66" t="s">
        <v>320</v>
      </c>
      <c r="E197" s="15">
        <f>F197+I197</f>
        <v>2579500</v>
      </c>
      <c r="F197" s="13">
        <v>2579500</v>
      </c>
      <c r="G197" s="13">
        <v>1693600</v>
      </c>
      <c r="H197" s="13">
        <v>357500</v>
      </c>
      <c r="I197" s="13"/>
      <c r="J197" s="15">
        <f t="shared" si="52"/>
        <v>745400</v>
      </c>
      <c r="K197" s="13">
        <v>35100</v>
      </c>
      <c r="L197" s="13">
        <v>3000</v>
      </c>
      <c r="M197" s="13">
        <v>7300</v>
      </c>
      <c r="N197" s="13">
        <f t="shared" si="53"/>
        <v>710300</v>
      </c>
      <c r="O197" s="13">
        <v>710300</v>
      </c>
      <c r="P197" s="14">
        <f t="shared" si="41"/>
        <v>3324900</v>
      </c>
    </row>
    <row r="198" spans="1:16" ht="25.5" x14ac:dyDescent="0.2">
      <c r="A198" s="252" t="s">
        <v>324</v>
      </c>
      <c r="B198" s="30" t="s">
        <v>56</v>
      </c>
      <c r="C198" s="30" t="s">
        <v>70</v>
      </c>
      <c r="D198" s="62" t="s">
        <v>323</v>
      </c>
      <c r="E198" s="15">
        <f t="shared" si="51"/>
        <v>7614800</v>
      </c>
      <c r="F198" s="13">
        <v>7614800</v>
      </c>
      <c r="G198" s="13">
        <v>3920400</v>
      </c>
      <c r="H198" s="13">
        <v>2405400</v>
      </c>
      <c r="I198" s="13"/>
      <c r="J198" s="15">
        <f t="shared" si="52"/>
        <v>2170900</v>
      </c>
      <c r="K198" s="13">
        <v>605000</v>
      </c>
      <c r="L198" s="13">
        <v>50000</v>
      </c>
      <c r="M198" s="13">
        <v>210000</v>
      </c>
      <c r="N198" s="13">
        <f t="shared" si="53"/>
        <v>1565900</v>
      </c>
      <c r="O198" s="13">
        <v>1565900</v>
      </c>
      <c r="P198" s="14">
        <f t="shared" si="41"/>
        <v>9785700</v>
      </c>
    </row>
    <row r="199" spans="1:16" x14ac:dyDescent="0.2">
      <c r="A199" s="252" t="s">
        <v>330</v>
      </c>
      <c r="B199" s="30" t="s">
        <v>329</v>
      </c>
      <c r="C199" s="30"/>
      <c r="D199" s="58" t="s">
        <v>328</v>
      </c>
      <c r="E199" s="15">
        <f t="shared" si="51"/>
        <v>4191100</v>
      </c>
      <c r="F199" s="13">
        <f>F200+F201</f>
        <v>4191100</v>
      </c>
      <c r="G199" s="13">
        <f>G200+G201</f>
        <v>1253900</v>
      </c>
      <c r="H199" s="13">
        <f>H200+H201</f>
        <v>34900</v>
      </c>
      <c r="I199" s="13">
        <f>I200+I201</f>
        <v>0</v>
      </c>
      <c r="J199" s="15">
        <f t="shared" si="52"/>
        <v>209700</v>
      </c>
      <c r="K199" s="13">
        <f>K200+K201</f>
        <v>0</v>
      </c>
      <c r="L199" s="13">
        <f>L200+L201</f>
        <v>0</v>
      </c>
      <c r="M199" s="13">
        <f>M200+M201</f>
        <v>0</v>
      </c>
      <c r="N199" s="13">
        <f t="shared" si="53"/>
        <v>209700</v>
      </c>
      <c r="O199" s="13">
        <f>O200+O201</f>
        <v>209700</v>
      </c>
      <c r="P199" s="14">
        <f t="shared" si="41"/>
        <v>4400800</v>
      </c>
    </row>
    <row r="200" spans="1:16" s="84" customFormat="1" x14ac:dyDescent="0.2">
      <c r="A200" s="253" t="s">
        <v>471</v>
      </c>
      <c r="B200" s="189" t="s">
        <v>469</v>
      </c>
      <c r="C200" s="96" t="s">
        <v>71</v>
      </c>
      <c r="D200" s="95" t="s">
        <v>473</v>
      </c>
      <c r="E200" s="103">
        <f t="shared" si="51"/>
        <v>1691100</v>
      </c>
      <c r="F200" s="91">
        <v>1691100</v>
      </c>
      <c r="G200" s="91">
        <v>1253900</v>
      </c>
      <c r="H200" s="91">
        <v>34900</v>
      </c>
      <c r="I200" s="91"/>
      <c r="J200" s="103">
        <f t="shared" si="52"/>
        <v>209700</v>
      </c>
      <c r="K200" s="91"/>
      <c r="L200" s="91"/>
      <c r="M200" s="91"/>
      <c r="N200" s="91">
        <f t="shared" si="53"/>
        <v>209700</v>
      </c>
      <c r="O200" s="91">
        <v>209700</v>
      </c>
      <c r="P200" s="104">
        <f t="shared" si="41"/>
        <v>1900800</v>
      </c>
    </row>
    <row r="201" spans="1:16" s="84" customFormat="1" x14ac:dyDescent="0.2">
      <c r="A201" s="253" t="s">
        <v>472</v>
      </c>
      <c r="B201" s="189" t="s">
        <v>470</v>
      </c>
      <c r="C201" s="96" t="s">
        <v>71</v>
      </c>
      <c r="D201" s="95" t="s">
        <v>474</v>
      </c>
      <c r="E201" s="103">
        <f t="shared" si="51"/>
        <v>2500000</v>
      </c>
      <c r="F201" s="91">
        <v>2500000</v>
      </c>
      <c r="G201" s="91"/>
      <c r="H201" s="91"/>
      <c r="I201" s="91"/>
      <c r="J201" s="103">
        <f t="shared" si="52"/>
        <v>0</v>
      </c>
      <c r="K201" s="91"/>
      <c r="L201" s="91"/>
      <c r="M201" s="91"/>
      <c r="N201" s="91">
        <f t="shared" si="53"/>
        <v>0</v>
      </c>
      <c r="O201" s="91"/>
      <c r="P201" s="104">
        <f t="shared" si="41"/>
        <v>2500000</v>
      </c>
    </row>
    <row r="202" spans="1:16" s="166" customFormat="1" ht="25.5" x14ac:dyDescent="0.2">
      <c r="A202" s="250">
        <v>1100000</v>
      </c>
      <c r="B202" s="26"/>
      <c r="C202" s="191"/>
      <c r="D202" s="53" t="s">
        <v>0</v>
      </c>
      <c r="E202" s="10">
        <f>E203</f>
        <v>13749800</v>
      </c>
      <c r="F202" s="10">
        <f t="shared" ref="F202:P202" si="54">F203</f>
        <v>13749800</v>
      </c>
      <c r="G202" s="10">
        <f t="shared" si="54"/>
        <v>8170500</v>
      </c>
      <c r="H202" s="10">
        <f t="shared" si="54"/>
        <v>1371800</v>
      </c>
      <c r="I202" s="10">
        <f t="shared" si="54"/>
        <v>0</v>
      </c>
      <c r="J202" s="10">
        <f t="shared" si="54"/>
        <v>3642100</v>
      </c>
      <c r="K202" s="10">
        <f t="shared" si="54"/>
        <v>350000</v>
      </c>
      <c r="L202" s="10">
        <f t="shared" si="54"/>
        <v>0</v>
      </c>
      <c r="M202" s="10">
        <f t="shared" si="54"/>
        <v>159000</v>
      </c>
      <c r="N202" s="10">
        <f t="shared" si="54"/>
        <v>3292100</v>
      </c>
      <c r="O202" s="10">
        <f t="shared" si="54"/>
        <v>3292100</v>
      </c>
      <c r="P202" s="10">
        <f t="shared" si="54"/>
        <v>17391900</v>
      </c>
    </row>
    <row r="203" spans="1:16" s="166" customFormat="1" ht="18.75" customHeight="1" x14ac:dyDescent="0.2">
      <c r="A203" s="255">
        <v>1110000</v>
      </c>
      <c r="B203" s="28"/>
      <c r="C203" s="191"/>
      <c r="D203" s="54" t="s">
        <v>0</v>
      </c>
      <c r="E203" s="10">
        <f>E204+E205+E207+E212+E214+E210+E216</f>
        <v>13749800</v>
      </c>
      <c r="F203" s="10">
        <f t="shared" ref="F203:O203" si="55">F204+F205+F207+F212+F214+F210+F216</f>
        <v>13749800</v>
      </c>
      <c r="G203" s="10">
        <f t="shared" si="55"/>
        <v>8170500</v>
      </c>
      <c r="H203" s="10">
        <f t="shared" si="55"/>
        <v>1371800</v>
      </c>
      <c r="I203" s="10">
        <f t="shared" si="55"/>
        <v>0</v>
      </c>
      <c r="J203" s="10">
        <f t="shared" si="55"/>
        <v>3642100</v>
      </c>
      <c r="K203" s="10">
        <f t="shared" si="55"/>
        <v>350000</v>
      </c>
      <c r="L203" s="10">
        <f t="shared" si="55"/>
        <v>0</v>
      </c>
      <c r="M203" s="10">
        <f t="shared" si="55"/>
        <v>159000</v>
      </c>
      <c r="N203" s="10">
        <f t="shared" si="55"/>
        <v>3292100</v>
      </c>
      <c r="O203" s="10">
        <f t="shared" si="55"/>
        <v>3292100</v>
      </c>
      <c r="P203" s="10">
        <f>P204+P205+P207+P212+P214+P210+P216</f>
        <v>17391900</v>
      </c>
    </row>
    <row r="204" spans="1:16" s="169" customFormat="1" ht="25.5" x14ac:dyDescent="0.2">
      <c r="A204" s="255" t="s">
        <v>331</v>
      </c>
      <c r="B204" s="29" t="s">
        <v>214</v>
      </c>
      <c r="C204" s="192" t="s">
        <v>138</v>
      </c>
      <c r="D204" s="55" t="s">
        <v>213</v>
      </c>
      <c r="E204" s="15">
        <f t="shared" ref="E204:E218" si="56">F204+I204</f>
        <v>1816700</v>
      </c>
      <c r="F204" s="13">
        <v>1816700</v>
      </c>
      <c r="G204" s="13">
        <v>1297100</v>
      </c>
      <c r="H204" s="13">
        <v>75100</v>
      </c>
      <c r="I204" s="13"/>
      <c r="J204" s="15">
        <f>K204+N204</f>
        <v>33500</v>
      </c>
      <c r="K204" s="13"/>
      <c r="L204" s="13"/>
      <c r="M204" s="13"/>
      <c r="N204" s="13">
        <f>O204</f>
        <v>33500</v>
      </c>
      <c r="O204" s="13">
        <v>33500</v>
      </c>
      <c r="P204" s="14">
        <f t="shared" ref="P204:P218" si="57">E204+J204</f>
        <v>1850200</v>
      </c>
    </row>
    <row r="205" spans="1:16" s="169" customFormat="1" x14ac:dyDescent="0.2">
      <c r="A205" s="255" t="s">
        <v>332</v>
      </c>
      <c r="B205" s="34" t="s">
        <v>171</v>
      </c>
      <c r="C205" s="193"/>
      <c r="D205" s="68" t="s">
        <v>165</v>
      </c>
      <c r="E205" s="15">
        <f t="shared" si="56"/>
        <v>131500</v>
      </c>
      <c r="F205" s="13">
        <f>F206</f>
        <v>131500</v>
      </c>
      <c r="G205" s="13"/>
      <c r="H205" s="13"/>
      <c r="I205" s="13"/>
      <c r="J205" s="15">
        <f t="shared" ref="J205:J218" si="58">K205+N205</f>
        <v>0</v>
      </c>
      <c r="K205" s="13"/>
      <c r="L205" s="13"/>
      <c r="M205" s="13"/>
      <c r="N205" s="13">
        <f t="shared" ref="N205:N218" si="59">O205</f>
        <v>0</v>
      </c>
      <c r="O205" s="13"/>
      <c r="P205" s="14">
        <f t="shared" si="57"/>
        <v>131500</v>
      </c>
    </row>
    <row r="206" spans="1:16" s="78" customFormat="1" ht="15.75" customHeight="1" x14ac:dyDescent="0.2">
      <c r="A206" s="253" t="s">
        <v>333</v>
      </c>
      <c r="B206" s="89" t="s">
        <v>302</v>
      </c>
      <c r="C206" s="194" t="s">
        <v>1</v>
      </c>
      <c r="D206" s="195" t="s">
        <v>158</v>
      </c>
      <c r="E206" s="103">
        <f t="shared" si="56"/>
        <v>131500</v>
      </c>
      <c r="F206" s="91">
        <v>131500</v>
      </c>
      <c r="G206" s="91"/>
      <c r="H206" s="91"/>
      <c r="I206" s="91"/>
      <c r="J206" s="15">
        <f t="shared" si="58"/>
        <v>0</v>
      </c>
      <c r="K206" s="91"/>
      <c r="L206" s="91"/>
      <c r="M206" s="91"/>
      <c r="N206" s="13">
        <f t="shared" si="59"/>
        <v>0</v>
      </c>
      <c r="O206" s="91"/>
      <c r="P206" s="104">
        <f t="shared" si="57"/>
        <v>131500</v>
      </c>
    </row>
    <row r="207" spans="1:16" s="169" customFormat="1" ht="15.75" customHeight="1" x14ac:dyDescent="0.2">
      <c r="A207" s="255">
        <v>1115010</v>
      </c>
      <c r="B207" s="34" t="s">
        <v>166</v>
      </c>
      <c r="C207" s="193"/>
      <c r="D207" s="67" t="s">
        <v>19</v>
      </c>
      <c r="E207" s="15">
        <f t="shared" si="56"/>
        <v>644000</v>
      </c>
      <c r="F207" s="13">
        <f>SUM(F208:F209)</f>
        <v>644000</v>
      </c>
      <c r="G207" s="13">
        <f>SUM(G208:G209)</f>
        <v>0</v>
      </c>
      <c r="H207" s="13">
        <f>SUM(H208:H209)</f>
        <v>0</v>
      </c>
      <c r="I207" s="13">
        <f>SUM(I208:I209)</f>
        <v>0</v>
      </c>
      <c r="J207" s="15">
        <f t="shared" si="58"/>
        <v>0</v>
      </c>
      <c r="K207" s="13">
        <f>SUM(K208:K209)</f>
        <v>0</v>
      </c>
      <c r="L207" s="13">
        <f>SUM(L208:L209)</f>
        <v>0</v>
      </c>
      <c r="M207" s="13">
        <f>SUM(M208:M209)</f>
        <v>0</v>
      </c>
      <c r="N207" s="13">
        <f t="shared" si="59"/>
        <v>0</v>
      </c>
      <c r="O207" s="13">
        <f>SUM(O208:O209)</f>
        <v>0</v>
      </c>
      <c r="P207" s="14">
        <f t="shared" si="57"/>
        <v>644000</v>
      </c>
    </row>
    <row r="208" spans="1:16" s="78" customFormat="1" ht="15.75" customHeight="1" x14ac:dyDescent="0.2">
      <c r="A208" s="253">
        <v>1115011</v>
      </c>
      <c r="B208" s="89" t="s">
        <v>34</v>
      </c>
      <c r="C208" s="194" t="s">
        <v>2</v>
      </c>
      <c r="D208" s="90" t="s">
        <v>100</v>
      </c>
      <c r="E208" s="103">
        <f t="shared" si="56"/>
        <v>380000</v>
      </c>
      <c r="F208" s="91">
        <v>380000</v>
      </c>
      <c r="G208" s="91"/>
      <c r="H208" s="91"/>
      <c r="I208" s="91"/>
      <c r="J208" s="15">
        <f t="shared" si="58"/>
        <v>0</v>
      </c>
      <c r="K208" s="91"/>
      <c r="L208" s="91"/>
      <c r="M208" s="91"/>
      <c r="N208" s="13">
        <f t="shared" si="59"/>
        <v>0</v>
      </c>
      <c r="O208" s="91"/>
      <c r="P208" s="14">
        <f t="shared" si="57"/>
        <v>380000</v>
      </c>
    </row>
    <row r="209" spans="1:16" s="78" customFormat="1" ht="15.75" customHeight="1" x14ac:dyDescent="0.2">
      <c r="A209" s="253">
        <v>1115012</v>
      </c>
      <c r="B209" s="89" t="s">
        <v>13</v>
      </c>
      <c r="C209" s="194" t="s">
        <v>2</v>
      </c>
      <c r="D209" s="196" t="s">
        <v>12</v>
      </c>
      <c r="E209" s="103">
        <f t="shared" si="56"/>
        <v>264000</v>
      </c>
      <c r="F209" s="91">
        <v>264000</v>
      </c>
      <c r="G209" s="91"/>
      <c r="H209" s="91"/>
      <c r="I209" s="91"/>
      <c r="J209" s="15">
        <f t="shared" si="58"/>
        <v>0</v>
      </c>
      <c r="K209" s="91"/>
      <c r="L209" s="91"/>
      <c r="M209" s="91"/>
      <c r="N209" s="13">
        <f t="shared" si="59"/>
        <v>0</v>
      </c>
      <c r="O209" s="91"/>
      <c r="P209" s="14">
        <f t="shared" si="57"/>
        <v>264000</v>
      </c>
    </row>
    <row r="210" spans="1:16" s="169" customFormat="1" ht="15.75" customHeight="1" x14ac:dyDescent="0.2">
      <c r="A210" s="255" t="s">
        <v>428</v>
      </c>
      <c r="B210" s="34" t="s">
        <v>429</v>
      </c>
      <c r="C210" s="197"/>
      <c r="D210" s="198" t="s">
        <v>487</v>
      </c>
      <c r="E210" s="15">
        <f t="shared" si="56"/>
        <v>26000</v>
      </c>
      <c r="F210" s="13">
        <f>F211</f>
        <v>26000</v>
      </c>
      <c r="G210" s="13">
        <f>G211</f>
        <v>0</v>
      </c>
      <c r="H210" s="13">
        <f>H211</f>
        <v>0</v>
      </c>
      <c r="I210" s="13">
        <f>I211</f>
        <v>0</v>
      </c>
      <c r="J210" s="15">
        <f t="shared" si="58"/>
        <v>0</v>
      </c>
      <c r="K210" s="13">
        <f>K211</f>
        <v>0</v>
      </c>
      <c r="L210" s="13">
        <f>L211</f>
        <v>0</v>
      </c>
      <c r="M210" s="13">
        <f>M211</f>
        <v>0</v>
      </c>
      <c r="N210" s="13">
        <f t="shared" si="59"/>
        <v>0</v>
      </c>
      <c r="O210" s="13">
        <f>O211</f>
        <v>0</v>
      </c>
      <c r="P210" s="14">
        <f t="shared" si="57"/>
        <v>26000</v>
      </c>
    </row>
    <row r="211" spans="1:16" s="78" customFormat="1" ht="26.25" customHeight="1" x14ac:dyDescent="0.2">
      <c r="A211" s="253" t="s">
        <v>431</v>
      </c>
      <c r="B211" s="89" t="s">
        <v>430</v>
      </c>
      <c r="C211" s="199" t="s">
        <v>2</v>
      </c>
      <c r="D211" s="200" t="s">
        <v>488</v>
      </c>
      <c r="E211" s="103">
        <f t="shared" si="56"/>
        <v>26000</v>
      </c>
      <c r="F211" s="91">
        <v>26000</v>
      </c>
      <c r="G211" s="91"/>
      <c r="H211" s="91"/>
      <c r="I211" s="91"/>
      <c r="J211" s="15">
        <f t="shared" si="58"/>
        <v>0</v>
      </c>
      <c r="K211" s="91"/>
      <c r="L211" s="91"/>
      <c r="M211" s="91"/>
      <c r="N211" s="13">
        <f t="shared" si="59"/>
        <v>0</v>
      </c>
      <c r="O211" s="91"/>
      <c r="P211" s="14">
        <f t="shared" si="57"/>
        <v>26000</v>
      </c>
    </row>
    <row r="212" spans="1:16" s="169" customFormat="1" x14ac:dyDescent="0.2">
      <c r="A212" s="255">
        <v>1115030</v>
      </c>
      <c r="B212" s="34" t="s">
        <v>167</v>
      </c>
      <c r="C212" s="193"/>
      <c r="D212" s="201" t="s">
        <v>159</v>
      </c>
      <c r="E212" s="15">
        <f t="shared" si="56"/>
        <v>8187800</v>
      </c>
      <c r="F212" s="13">
        <f>SUM(F213)</f>
        <v>8187800</v>
      </c>
      <c r="G212" s="13">
        <f t="shared" ref="G212:O212" si="60">SUM(G213)</f>
        <v>5459700</v>
      </c>
      <c r="H212" s="13">
        <f t="shared" si="60"/>
        <v>1009000</v>
      </c>
      <c r="I212" s="13">
        <f t="shared" si="60"/>
        <v>0</v>
      </c>
      <c r="J212" s="15">
        <f t="shared" si="58"/>
        <v>2725600</v>
      </c>
      <c r="K212" s="13">
        <f t="shared" si="60"/>
        <v>340000</v>
      </c>
      <c r="L212" s="13">
        <f t="shared" si="60"/>
        <v>0</v>
      </c>
      <c r="M212" s="13">
        <f t="shared" si="60"/>
        <v>159000</v>
      </c>
      <c r="N212" s="13">
        <f t="shared" si="59"/>
        <v>2385600</v>
      </c>
      <c r="O212" s="13">
        <f t="shared" si="60"/>
        <v>2385600</v>
      </c>
      <c r="P212" s="14">
        <f t="shared" si="57"/>
        <v>10913400</v>
      </c>
    </row>
    <row r="213" spans="1:16" s="78" customFormat="1" ht="25.5" x14ac:dyDescent="0.2">
      <c r="A213" s="253">
        <v>1115031</v>
      </c>
      <c r="B213" s="89" t="s">
        <v>160</v>
      </c>
      <c r="C213" s="194" t="s">
        <v>2</v>
      </c>
      <c r="D213" s="90" t="s">
        <v>101</v>
      </c>
      <c r="E213" s="15">
        <f t="shared" si="56"/>
        <v>8187800</v>
      </c>
      <c r="F213" s="91">
        <v>8187800</v>
      </c>
      <c r="G213" s="91">
        <v>5459700</v>
      </c>
      <c r="H213" s="91">
        <v>1009000</v>
      </c>
      <c r="I213" s="91"/>
      <c r="J213" s="15">
        <f t="shared" si="58"/>
        <v>2725600</v>
      </c>
      <c r="K213" s="91">
        <v>340000</v>
      </c>
      <c r="L213" s="91"/>
      <c r="M213" s="91">
        <v>159000</v>
      </c>
      <c r="N213" s="13">
        <f t="shared" si="59"/>
        <v>2385600</v>
      </c>
      <c r="O213" s="91">
        <v>2385600</v>
      </c>
      <c r="P213" s="14">
        <f t="shared" si="57"/>
        <v>10913400</v>
      </c>
    </row>
    <row r="214" spans="1:16" s="169" customFormat="1" x14ac:dyDescent="0.2">
      <c r="A214" s="255">
        <v>1115040</v>
      </c>
      <c r="B214" s="34" t="s">
        <v>161</v>
      </c>
      <c r="C214" s="193"/>
      <c r="D214" s="69" t="s">
        <v>162</v>
      </c>
      <c r="E214" s="15">
        <f>E215</f>
        <v>2426900</v>
      </c>
      <c r="F214" s="15">
        <f t="shared" ref="F214:O214" si="61">F215</f>
        <v>2426900</v>
      </c>
      <c r="G214" s="15">
        <f t="shared" si="61"/>
        <v>1115400</v>
      </c>
      <c r="H214" s="15">
        <f t="shared" si="61"/>
        <v>266700</v>
      </c>
      <c r="I214" s="15">
        <f t="shared" si="61"/>
        <v>0</v>
      </c>
      <c r="J214" s="15">
        <f t="shared" si="58"/>
        <v>883000</v>
      </c>
      <c r="K214" s="15">
        <f t="shared" si="61"/>
        <v>10000</v>
      </c>
      <c r="L214" s="15">
        <f t="shared" si="61"/>
        <v>0</v>
      </c>
      <c r="M214" s="15">
        <f t="shared" si="61"/>
        <v>0</v>
      </c>
      <c r="N214" s="13">
        <f t="shared" si="59"/>
        <v>873000</v>
      </c>
      <c r="O214" s="15">
        <f t="shared" si="61"/>
        <v>873000</v>
      </c>
      <c r="P214" s="14">
        <f t="shared" si="57"/>
        <v>3309900</v>
      </c>
    </row>
    <row r="215" spans="1:16" s="78" customFormat="1" ht="17.25" customHeight="1" x14ac:dyDescent="0.2">
      <c r="A215" s="253">
        <v>1115041</v>
      </c>
      <c r="B215" s="89" t="s">
        <v>163</v>
      </c>
      <c r="C215" s="194" t="s">
        <v>2</v>
      </c>
      <c r="D215" s="90" t="s">
        <v>334</v>
      </c>
      <c r="E215" s="15">
        <f t="shared" si="56"/>
        <v>2426900</v>
      </c>
      <c r="F215" s="91">
        <v>2426900</v>
      </c>
      <c r="G215" s="91">
        <v>1115400</v>
      </c>
      <c r="H215" s="91">
        <v>266700</v>
      </c>
      <c r="I215" s="91"/>
      <c r="J215" s="15">
        <f t="shared" si="58"/>
        <v>883000</v>
      </c>
      <c r="K215" s="91">
        <v>10000</v>
      </c>
      <c r="L215" s="91"/>
      <c r="M215" s="91"/>
      <c r="N215" s="13">
        <f t="shared" si="59"/>
        <v>873000</v>
      </c>
      <c r="O215" s="91">
        <v>873000</v>
      </c>
      <c r="P215" s="14">
        <f t="shared" si="57"/>
        <v>3309900</v>
      </c>
    </row>
    <row r="216" spans="1:16" s="169" customFormat="1" ht="17.25" customHeight="1" x14ac:dyDescent="0.2">
      <c r="A216" s="255" t="s">
        <v>511</v>
      </c>
      <c r="B216" s="210" t="s">
        <v>513</v>
      </c>
      <c r="C216" s="193"/>
      <c r="D216" s="69" t="s">
        <v>512</v>
      </c>
      <c r="E216" s="15">
        <f>E217+E218</f>
        <v>516900</v>
      </c>
      <c r="F216" s="15">
        <f t="shared" ref="F216:O216" si="62">F217+F218</f>
        <v>516900</v>
      </c>
      <c r="G216" s="15">
        <f t="shared" si="62"/>
        <v>298300</v>
      </c>
      <c r="H216" s="15">
        <f t="shared" si="62"/>
        <v>21000</v>
      </c>
      <c r="I216" s="15">
        <f t="shared" si="62"/>
        <v>0</v>
      </c>
      <c r="J216" s="15">
        <f t="shared" si="62"/>
        <v>0</v>
      </c>
      <c r="K216" s="15">
        <f t="shared" si="62"/>
        <v>0</v>
      </c>
      <c r="L216" s="15">
        <f t="shared" si="62"/>
        <v>0</v>
      </c>
      <c r="M216" s="15">
        <f t="shared" si="62"/>
        <v>0</v>
      </c>
      <c r="N216" s="15">
        <f t="shared" si="62"/>
        <v>0</v>
      </c>
      <c r="O216" s="15">
        <f t="shared" si="62"/>
        <v>0</v>
      </c>
      <c r="P216" s="14">
        <f t="shared" si="57"/>
        <v>516900</v>
      </c>
    </row>
    <row r="217" spans="1:16" s="78" customFormat="1" ht="25.5" x14ac:dyDescent="0.2">
      <c r="A217" s="253" t="s">
        <v>515</v>
      </c>
      <c r="B217" s="209" t="s">
        <v>516</v>
      </c>
      <c r="C217" s="194" t="s">
        <v>2</v>
      </c>
      <c r="D217" s="90" t="s">
        <v>514</v>
      </c>
      <c r="E217" s="15">
        <f t="shared" si="56"/>
        <v>10000</v>
      </c>
      <c r="F217" s="91">
        <v>10000</v>
      </c>
      <c r="G217" s="91"/>
      <c r="H217" s="91"/>
      <c r="I217" s="91"/>
      <c r="J217" s="15">
        <f t="shared" si="58"/>
        <v>0</v>
      </c>
      <c r="K217" s="91"/>
      <c r="L217" s="91"/>
      <c r="M217" s="91"/>
      <c r="N217" s="13">
        <f t="shared" si="59"/>
        <v>0</v>
      </c>
      <c r="O217" s="91"/>
      <c r="P217" s="104">
        <f t="shared" si="57"/>
        <v>10000</v>
      </c>
    </row>
    <row r="218" spans="1:16" s="78" customFormat="1" x14ac:dyDescent="0.2">
      <c r="A218" s="253" t="s">
        <v>564</v>
      </c>
      <c r="B218" s="209" t="s">
        <v>565</v>
      </c>
      <c r="C218" s="194" t="s">
        <v>2</v>
      </c>
      <c r="D218" s="322" t="s">
        <v>566</v>
      </c>
      <c r="E218" s="15">
        <f t="shared" si="56"/>
        <v>506900</v>
      </c>
      <c r="F218" s="91">
        <v>506900</v>
      </c>
      <c r="G218" s="91">
        <v>298300</v>
      </c>
      <c r="H218" s="91">
        <v>21000</v>
      </c>
      <c r="I218" s="91"/>
      <c r="J218" s="15">
        <f t="shared" si="58"/>
        <v>0</v>
      </c>
      <c r="K218" s="91"/>
      <c r="L218" s="91"/>
      <c r="M218" s="91"/>
      <c r="N218" s="13">
        <f t="shared" si="59"/>
        <v>0</v>
      </c>
      <c r="O218" s="91"/>
      <c r="P218" s="104">
        <f t="shared" si="57"/>
        <v>506900</v>
      </c>
    </row>
    <row r="219" spans="1:16" s="7" customFormat="1" ht="25.5" x14ac:dyDescent="0.2">
      <c r="A219" s="250">
        <v>1200000</v>
      </c>
      <c r="B219" s="39"/>
      <c r="C219" s="41"/>
      <c r="D219" s="74" t="s">
        <v>74</v>
      </c>
      <c r="E219" s="33">
        <f>E220</f>
        <v>65954600</v>
      </c>
      <c r="F219" s="33">
        <f t="shared" ref="F219:O219" si="63">F220</f>
        <v>65954600</v>
      </c>
      <c r="G219" s="33">
        <f t="shared" si="63"/>
        <v>2345400</v>
      </c>
      <c r="H219" s="33">
        <f t="shared" si="63"/>
        <v>10365200</v>
      </c>
      <c r="I219" s="33">
        <f t="shared" si="63"/>
        <v>0</v>
      </c>
      <c r="J219" s="33">
        <f t="shared" si="63"/>
        <v>51229845</v>
      </c>
      <c r="K219" s="33">
        <f t="shared" si="63"/>
        <v>0</v>
      </c>
      <c r="L219" s="33">
        <f t="shared" si="63"/>
        <v>0</v>
      </c>
      <c r="M219" s="33">
        <f t="shared" si="63"/>
        <v>0</v>
      </c>
      <c r="N219" s="33">
        <f t="shared" si="63"/>
        <v>51229845</v>
      </c>
      <c r="O219" s="33">
        <f t="shared" si="63"/>
        <v>51229845</v>
      </c>
      <c r="P219" s="14">
        <f t="shared" si="41"/>
        <v>117184445</v>
      </c>
    </row>
    <row r="220" spans="1:16" s="7" customFormat="1" ht="25.5" x14ac:dyDescent="0.2">
      <c r="A220" s="252" t="s">
        <v>335</v>
      </c>
      <c r="B220" s="36"/>
      <c r="C220" s="41"/>
      <c r="D220" s="70" t="s">
        <v>121</v>
      </c>
      <c r="E220" s="33">
        <f>E221+E222+E223+E230+E231+E235+E229+E236+E240+E241+E242+E243+E233+E232</f>
        <v>65954600</v>
      </c>
      <c r="F220" s="125">
        <f>F221+F222+F223+F230+F231+F235+F229+F236+F240+F241+F242+F243+F233+F232</f>
        <v>65954600</v>
      </c>
      <c r="G220" s="33">
        <f>G221+G222+G223+G230+G231+G235+G229+G236+G240+G241+G242+G243+G233</f>
        <v>2345400</v>
      </c>
      <c r="H220" s="33">
        <f>H221+H222+H223+H230+H231+H235+H229+H236+H240+H241+H242+H243+H233</f>
        <v>10365200</v>
      </c>
      <c r="I220" s="33">
        <f>I221+I222+I223+I230+I231+I235+I229+I236+I240+I241+I242+I243+I233</f>
        <v>0</v>
      </c>
      <c r="J220" s="33">
        <f>J221+J222+J223+J230+J231+J235+J229+J236+J240+J241+J242+J243+J233+J232</f>
        <v>51229845</v>
      </c>
      <c r="K220" s="33">
        <f>K221+K222+K223+K230+K231+K235+K229+K236+K240+K241+K242+K243+K233</f>
        <v>0</v>
      </c>
      <c r="L220" s="33">
        <f>L221+L222+L223+L230+L231+L235+L229+L236+L240+L241+L242+L243+L233</f>
        <v>0</v>
      </c>
      <c r="M220" s="33">
        <f>M221+M222+M223+M230+M231+M235+M229+M236+M240+M241+M242+M243+M233</f>
        <v>0</v>
      </c>
      <c r="N220" s="33">
        <f>N221+N222+N223+N230+N231+N235+N229+N236+N240+N241+N242+N243+N233+N232</f>
        <v>51229845</v>
      </c>
      <c r="O220" s="33">
        <f>O221+O222+O223+O230+O231+O235+O229+O236+O240+O241+O242+O243+O233+O232</f>
        <v>51229845</v>
      </c>
      <c r="P220" s="33">
        <f>P221+P222+P223+P230+P231+P235+P229+P236+P240+P241+P242+P243+P233+P232</f>
        <v>117184445</v>
      </c>
    </row>
    <row r="221" spans="1:16" s="7" customFormat="1" ht="25.5" x14ac:dyDescent="0.2">
      <c r="A221" s="252" t="s">
        <v>336</v>
      </c>
      <c r="B221" s="29" t="s">
        <v>214</v>
      </c>
      <c r="C221" s="29" t="s">
        <v>138</v>
      </c>
      <c r="D221" s="55" t="s">
        <v>213</v>
      </c>
      <c r="E221" s="15">
        <f t="shared" ref="E221:E239" si="64">F221+I221</f>
        <v>3264600</v>
      </c>
      <c r="F221" s="13">
        <v>3264600</v>
      </c>
      <c r="G221" s="13">
        <v>2345400</v>
      </c>
      <c r="H221" s="13">
        <v>183200</v>
      </c>
      <c r="I221" s="13"/>
      <c r="J221" s="15">
        <f>K221+N221</f>
        <v>422800</v>
      </c>
      <c r="K221" s="13"/>
      <c r="L221" s="13"/>
      <c r="M221" s="13"/>
      <c r="N221" s="11">
        <f>O221</f>
        <v>422800</v>
      </c>
      <c r="O221" s="11">
        <v>422800</v>
      </c>
      <c r="P221" s="14">
        <f t="shared" si="41"/>
        <v>3687400</v>
      </c>
    </row>
    <row r="222" spans="1:16" ht="25.5" hidden="1" x14ac:dyDescent="0.2">
      <c r="A222" s="252">
        <v>4016010</v>
      </c>
      <c r="B222" s="31" t="s">
        <v>57</v>
      </c>
      <c r="C222" s="31" t="s">
        <v>141</v>
      </c>
      <c r="D222" s="60" t="s">
        <v>87</v>
      </c>
      <c r="E222" s="15">
        <f t="shared" si="64"/>
        <v>0</v>
      </c>
      <c r="F222" s="11"/>
      <c r="G222" s="11"/>
      <c r="H222" s="11"/>
      <c r="I222" s="11"/>
      <c r="J222" s="15">
        <f t="shared" ref="J222:J240" si="65">K222+N222</f>
        <v>0</v>
      </c>
      <c r="K222" s="11"/>
      <c r="L222" s="11"/>
      <c r="M222" s="11"/>
      <c r="N222" s="11">
        <f t="shared" ref="N222:N243" si="66">O222</f>
        <v>0</v>
      </c>
      <c r="O222" s="11"/>
      <c r="P222" s="14">
        <f t="shared" si="41"/>
        <v>0</v>
      </c>
    </row>
    <row r="223" spans="1:16" x14ac:dyDescent="0.2">
      <c r="A223" s="252" t="s">
        <v>338</v>
      </c>
      <c r="B223" s="31" t="s">
        <v>57</v>
      </c>
      <c r="C223" s="31"/>
      <c r="D223" s="75" t="s">
        <v>337</v>
      </c>
      <c r="E223" s="15">
        <f t="shared" si="64"/>
        <v>2100000</v>
      </c>
      <c r="F223" s="15">
        <f>F224+F226+F227+F225+F228</f>
        <v>2100000</v>
      </c>
      <c r="G223" s="15">
        <f>G224+G226+G227+G225+G228</f>
        <v>0</v>
      </c>
      <c r="H223" s="15">
        <f>H224+H226+H227+H225+H228</f>
        <v>0</v>
      </c>
      <c r="I223" s="15">
        <f>I224+I226+I227+I225+I228</f>
        <v>0</v>
      </c>
      <c r="J223" s="15">
        <f t="shared" si="65"/>
        <v>4811445</v>
      </c>
      <c r="K223" s="15">
        <f>K224+K226+K227+K225+K228</f>
        <v>0</v>
      </c>
      <c r="L223" s="15">
        <f>L224+L226+L227+L225+L228</f>
        <v>0</v>
      </c>
      <c r="M223" s="15">
        <f>M224+M226+M227+M225+M228</f>
        <v>0</v>
      </c>
      <c r="N223" s="11">
        <f t="shared" si="66"/>
        <v>4811445</v>
      </c>
      <c r="O223" s="15">
        <f>O224+O226+O227+O225+O228</f>
        <v>4811445</v>
      </c>
      <c r="P223" s="14">
        <f t="shared" si="41"/>
        <v>6911445</v>
      </c>
    </row>
    <row r="224" spans="1:16" s="84" customFormat="1" x14ac:dyDescent="0.2">
      <c r="A224" s="253" t="s">
        <v>341</v>
      </c>
      <c r="B224" s="82" t="s">
        <v>340</v>
      </c>
      <c r="C224" s="82" t="s">
        <v>75</v>
      </c>
      <c r="D224" s="71" t="s">
        <v>339</v>
      </c>
      <c r="E224" s="103">
        <f t="shared" ref="E224:E229" si="67">F224+I224</f>
        <v>0</v>
      </c>
      <c r="F224" s="101"/>
      <c r="G224" s="101"/>
      <c r="H224" s="101"/>
      <c r="I224" s="101"/>
      <c r="J224" s="15">
        <f t="shared" si="65"/>
        <v>1370000</v>
      </c>
      <c r="K224" s="101"/>
      <c r="L224" s="101"/>
      <c r="M224" s="101"/>
      <c r="N224" s="11">
        <f t="shared" si="66"/>
        <v>1370000</v>
      </c>
      <c r="O224" s="101">
        <v>1370000</v>
      </c>
      <c r="P224" s="14">
        <f t="shared" si="41"/>
        <v>1370000</v>
      </c>
    </row>
    <row r="225" spans="1:16" s="84" customFormat="1" ht="13.5" customHeight="1" x14ac:dyDescent="0.2">
      <c r="A225" s="253" t="s">
        <v>521</v>
      </c>
      <c r="B225" s="82" t="s">
        <v>522</v>
      </c>
      <c r="C225" s="82" t="s">
        <v>75</v>
      </c>
      <c r="D225" s="144" t="s">
        <v>523</v>
      </c>
      <c r="E225" s="103">
        <f t="shared" si="67"/>
        <v>2100000</v>
      </c>
      <c r="F225" s="101">
        <v>2100000</v>
      </c>
      <c r="G225" s="101"/>
      <c r="H225" s="101"/>
      <c r="I225" s="101"/>
      <c r="J225" s="15">
        <f t="shared" si="65"/>
        <v>0</v>
      </c>
      <c r="K225" s="101"/>
      <c r="L225" s="101"/>
      <c r="M225" s="101"/>
      <c r="N225" s="11">
        <f t="shared" si="66"/>
        <v>0</v>
      </c>
      <c r="O225" s="101"/>
      <c r="P225" s="14">
        <f t="shared" si="41"/>
        <v>2100000</v>
      </c>
    </row>
    <row r="226" spans="1:16" s="84" customFormat="1" x14ac:dyDescent="0.2">
      <c r="A226" s="253" t="s">
        <v>343</v>
      </c>
      <c r="B226" s="82" t="s">
        <v>342</v>
      </c>
      <c r="C226" s="82" t="s">
        <v>75</v>
      </c>
      <c r="D226" s="144" t="s">
        <v>344</v>
      </c>
      <c r="E226" s="103">
        <f t="shared" si="67"/>
        <v>0</v>
      </c>
      <c r="F226" s="101"/>
      <c r="G226" s="101"/>
      <c r="H226" s="101"/>
      <c r="I226" s="101"/>
      <c r="J226" s="15">
        <f t="shared" si="65"/>
        <v>602000</v>
      </c>
      <c r="K226" s="101"/>
      <c r="L226" s="101"/>
      <c r="M226" s="101"/>
      <c r="N226" s="11">
        <f t="shared" si="66"/>
        <v>602000</v>
      </c>
      <c r="O226" s="101">
        <v>602000</v>
      </c>
      <c r="P226" s="14">
        <f t="shared" si="41"/>
        <v>602000</v>
      </c>
    </row>
    <row r="227" spans="1:16" s="84" customFormat="1" ht="25.5" hidden="1" x14ac:dyDescent="0.2">
      <c r="A227" s="253" t="s">
        <v>348</v>
      </c>
      <c r="B227" s="82" t="s">
        <v>349</v>
      </c>
      <c r="C227" s="82" t="s">
        <v>75</v>
      </c>
      <c r="D227" s="144" t="s">
        <v>183</v>
      </c>
      <c r="E227" s="103">
        <f t="shared" si="67"/>
        <v>0</v>
      </c>
      <c r="F227" s="101"/>
      <c r="G227" s="101"/>
      <c r="H227" s="101"/>
      <c r="I227" s="101"/>
      <c r="J227" s="15">
        <f t="shared" si="65"/>
        <v>0</v>
      </c>
      <c r="K227" s="101"/>
      <c r="L227" s="101"/>
      <c r="M227" s="101"/>
      <c r="N227" s="11">
        <f t="shared" si="66"/>
        <v>0</v>
      </c>
      <c r="O227" s="101"/>
      <c r="P227" s="14">
        <f t="shared" si="41"/>
        <v>0</v>
      </c>
    </row>
    <row r="228" spans="1:16" s="84" customFormat="1" ht="25.5" x14ac:dyDescent="0.2">
      <c r="A228" s="253" t="s">
        <v>400</v>
      </c>
      <c r="B228" s="82" t="s">
        <v>398</v>
      </c>
      <c r="C228" s="82" t="s">
        <v>75</v>
      </c>
      <c r="D228" s="144" t="s">
        <v>399</v>
      </c>
      <c r="E228" s="103">
        <f t="shared" si="67"/>
        <v>0</v>
      </c>
      <c r="F228" s="101"/>
      <c r="G228" s="101"/>
      <c r="H228" s="101"/>
      <c r="I228" s="101"/>
      <c r="J228" s="15">
        <f t="shared" si="65"/>
        <v>2839445</v>
      </c>
      <c r="K228" s="101"/>
      <c r="L228" s="101"/>
      <c r="M228" s="101"/>
      <c r="N228" s="11">
        <f t="shared" si="66"/>
        <v>2839445</v>
      </c>
      <c r="O228" s="101">
        <v>2839445</v>
      </c>
      <c r="P228" s="14">
        <f t="shared" si="41"/>
        <v>2839445</v>
      </c>
    </row>
    <row r="229" spans="1:16" ht="25.5" hidden="1" x14ac:dyDescent="0.2">
      <c r="A229" s="252" t="s">
        <v>353</v>
      </c>
      <c r="B229" s="42">
        <v>6020</v>
      </c>
      <c r="C229" s="12" t="s">
        <v>75</v>
      </c>
      <c r="D229" s="113" t="s">
        <v>352</v>
      </c>
      <c r="E229" s="15">
        <f t="shared" si="67"/>
        <v>0</v>
      </c>
      <c r="F229" s="11"/>
      <c r="G229" s="11"/>
      <c r="H229" s="11"/>
      <c r="I229" s="11"/>
      <c r="J229" s="15">
        <f t="shared" si="65"/>
        <v>0</v>
      </c>
      <c r="K229" s="11"/>
      <c r="L229" s="11"/>
      <c r="M229" s="11"/>
      <c r="N229" s="11">
        <f t="shared" si="66"/>
        <v>0</v>
      </c>
      <c r="O229" s="11"/>
      <c r="P229" s="14">
        <f>E229+J229</f>
        <v>0</v>
      </c>
    </row>
    <row r="230" spans="1:16" x14ac:dyDescent="0.2">
      <c r="A230" s="252" t="s">
        <v>347</v>
      </c>
      <c r="B230" s="12" t="s">
        <v>346</v>
      </c>
      <c r="C230" s="12" t="s">
        <v>75</v>
      </c>
      <c r="D230" s="122" t="s">
        <v>345</v>
      </c>
      <c r="E230" s="15">
        <f t="shared" si="64"/>
        <v>44430000</v>
      </c>
      <c r="F230" s="180">
        <v>44430000</v>
      </c>
      <c r="G230" s="180"/>
      <c r="H230" s="180">
        <v>10182000</v>
      </c>
      <c r="I230" s="50"/>
      <c r="J230" s="15">
        <f t="shared" si="65"/>
        <v>15510000</v>
      </c>
      <c r="K230" s="50"/>
      <c r="L230" s="50"/>
      <c r="M230" s="50"/>
      <c r="N230" s="11">
        <f t="shared" si="66"/>
        <v>15510000</v>
      </c>
      <c r="O230" s="50">
        <v>15510000</v>
      </c>
      <c r="P230" s="14">
        <f t="shared" si="41"/>
        <v>59940000</v>
      </c>
    </row>
    <row r="231" spans="1:16" ht="29.25" hidden="1" customHeight="1" x14ac:dyDescent="0.2">
      <c r="A231" s="252">
        <v>4016100</v>
      </c>
      <c r="B231" s="37" t="s">
        <v>182</v>
      </c>
      <c r="C231" s="121" t="s">
        <v>75</v>
      </c>
      <c r="D231" s="123" t="s">
        <v>183</v>
      </c>
      <c r="E231" s="115">
        <f t="shared" si="64"/>
        <v>0</v>
      </c>
      <c r="F231" s="11"/>
      <c r="G231" s="11"/>
      <c r="H231" s="11"/>
      <c r="I231" s="11"/>
      <c r="J231" s="15">
        <f t="shared" si="65"/>
        <v>0</v>
      </c>
      <c r="K231" s="11"/>
      <c r="L231" s="11"/>
      <c r="M231" s="11"/>
      <c r="N231" s="11">
        <f t="shared" si="66"/>
        <v>0</v>
      </c>
      <c r="O231" s="11"/>
      <c r="P231" s="14">
        <f t="shared" si="41"/>
        <v>0</v>
      </c>
    </row>
    <row r="232" spans="1:16" ht="16.5" customHeight="1" x14ac:dyDescent="0.25">
      <c r="A232" s="252" t="s">
        <v>351</v>
      </c>
      <c r="B232" s="37" t="s">
        <v>350</v>
      </c>
      <c r="C232" s="121" t="s">
        <v>75</v>
      </c>
      <c r="D232" s="124" t="s">
        <v>189</v>
      </c>
      <c r="E232" s="115">
        <f t="shared" si="64"/>
        <v>0</v>
      </c>
      <c r="F232" s="11"/>
      <c r="G232" s="11"/>
      <c r="H232" s="11"/>
      <c r="I232" s="11"/>
      <c r="J232" s="15">
        <f t="shared" si="65"/>
        <v>500000</v>
      </c>
      <c r="K232" s="11"/>
      <c r="L232" s="11"/>
      <c r="M232" s="11"/>
      <c r="N232" s="11">
        <f t="shared" si="66"/>
        <v>500000</v>
      </c>
      <c r="O232" s="11">
        <v>500000</v>
      </c>
      <c r="P232" s="14">
        <f t="shared" si="41"/>
        <v>500000</v>
      </c>
    </row>
    <row r="233" spans="1:16" ht="17.25" hidden="1" customHeight="1" x14ac:dyDescent="0.2">
      <c r="A233" s="252" t="s">
        <v>356</v>
      </c>
      <c r="B233" s="112">
        <v>6070</v>
      </c>
      <c r="C233" s="12"/>
      <c r="D233" s="146" t="s">
        <v>354</v>
      </c>
      <c r="E233" s="15">
        <f>F233+I233</f>
        <v>0</v>
      </c>
      <c r="F233" s="13">
        <f>F234</f>
        <v>0</v>
      </c>
      <c r="G233" s="13">
        <f>G234</f>
        <v>0</v>
      </c>
      <c r="H233" s="13">
        <f>H234</f>
        <v>0</v>
      </c>
      <c r="I233" s="13">
        <f>I234</f>
        <v>0</v>
      </c>
      <c r="J233" s="15">
        <f t="shared" si="65"/>
        <v>0</v>
      </c>
      <c r="K233" s="13">
        <f>K234</f>
        <v>0</v>
      </c>
      <c r="L233" s="13">
        <f>L234</f>
        <v>0</v>
      </c>
      <c r="M233" s="13">
        <f>M234</f>
        <v>0</v>
      </c>
      <c r="N233" s="11">
        <f t="shared" si="66"/>
        <v>0</v>
      </c>
      <c r="O233" s="13">
        <f>O234</f>
        <v>0</v>
      </c>
      <c r="P233" s="14">
        <f>E233+J233</f>
        <v>0</v>
      </c>
    </row>
    <row r="234" spans="1:16" s="84" customFormat="1" ht="15.75" hidden="1" customHeight="1" x14ac:dyDescent="0.2">
      <c r="A234" s="253" t="s">
        <v>357</v>
      </c>
      <c r="B234" s="145">
        <v>6072</v>
      </c>
      <c r="C234" s="82" t="s">
        <v>184</v>
      </c>
      <c r="D234" s="147" t="s">
        <v>355</v>
      </c>
      <c r="E234" s="103">
        <f>F234+I234</f>
        <v>0</v>
      </c>
      <c r="F234" s="91"/>
      <c r="G234" s="91"/>
      <c r="H234" s="91"/>
      <c r="I234" s="91"/>
      <c r="J234" s="15">
        <f t="shared" si="65"/>
        <v>0</v>
      </c>
      <c r="K234" s="91"/>
      <c r="L234" s="91"/>
      <c r="M234" s="91"/>
      <c r="N234" s="11">
        <f t="shared" si="66"/>
        <v>0</v>
      </c>
      <c r="O234" s="101"/>
      <c r="P234" s="104"/>
    </row>
    <row r="235" spans="1:16" s="166" customFormat="1" ht="13.5" customHeight="1" x14ac:dyDescent="0.2">
      <c r="A235" s="255" t="s">
        <v>375</v>
      </c>
      <c r="B235" s="37" t="s">
        <v>374</v>
      </c>
      <c r="C235" s="37" t="s">
        <v>184</v>
      </c>
      <c r="D235" s="231" t="s">
        <v>373</v>
      </c>
      <c r="E235" s="15">
        <f t="shared" si="64"/>
        <v>0</v>
      </c>
      <c r="F235" s="11"/>
      <c r="G235" s="11"/>
      <c r="H235" s="11"/>
      <c r="I235" s="11"/>
      <c r="J235" s="15">
        <f t="shared" si="65"/>
        <v>1650000</v>
      </c>
      <c r="K235" s="11"/>
      <c r="L235" s="11"/>
      <c r="M235" s="11"/>
      <c r="N235" s="11">
        <f t="shared" si="66"/>
        <v>1650000</v>
      </c>
      <c r="O235" s="11">
        <v>1650000</v>
      </c>
      <c r="P235" s="14">
        <f t="shared" si="41"/>
        <v>1650000</v>
      </c>
    </row>
    <row r="236" spans="1:16" x14ac:dyDescent="0.2">
      <c r="A236" s="252" t="s">
        <v>360</v>
      </c>
      <c r="B236" s="28" t="s">
        <v>359</v>
      </c>
      <c r="C236" s="12"/>
      <c r="D236" s="62" t="s">
        <v>358</v>
      </c>
      <c r="E236" s="15">
        <f t="shared" si="64"/>
        <v>16160000</v>
      </c>
      <c r="F236" s="11">
        <f>F237+F238+F239</f>
        <v>16160000</v>
      </c>
      <c r="G236" s="11">
        <f>G237+G238+G239</f>
        <v>0</v>
      </c>
      <c r="H236" s="11">
        <f>H237+H238+H239</f>
        <v>0</v>
      </c>
      <c r="I236" s="11">
        <f>I237+I238+I239</f>
        <v>0</v>
      </c>
      <c r="J236" s="15">
        <f t="shared" si="65"/>
        <v>27397600</v>
      </c>
      <c r="K236" s="11">
        <f>K237+K238+K239</f>
        <v>0</v>
      </c>
      <c r="L236" s="11">
        <f>L237+L238+L239</f>
        <v>0</v>
      </c>
      <c r="M236" s="11">
        <f>M237+M238+M239</f>
        <v>0</v>
      </c>
      <c r="N236" s="11">
        <f t="shared" si="66"/>
        <v>27397600</v>
      </c>
      <c r="O236" s="11">
        <f>O237+O238+O239</f>
        <v>27397600</v>
      </c>
      <c r="P236" s="14">
        <f t="shared" si="41"/>
        <v>43557600</v>
      </c>
    </row>
    <row r="237" spans="1:16" s="84" customFormat="1" ht="25.5" x14ac:dyDescent="0.2">
      <c r="A237" s="253" t="s">
        <v>363</v>
      </c>
      <c r="B237" s="100" t="s">
        <v>362</v>
      </c>
      <c r="C237" s="82" t="s">
        <v>76</v>
      </c>
      <c r="D237" s="71" t="s">
        <v>361</v>
      </c>
      <c r="E237" s="103">
        <f t="shared" si="64"/>
        <v>16160000</v>
      </c>
      <c r="F237" s="101">
        <v>16160000</v>
      </c>
      <c r="G237" s="101"/>
      <c r="H237" s="101"/>
      <c r="I237" s="101"/>
      <c r="J237" s="15">
        <f t="shared" si="65"/>
        <v>27397600</v>
      </c>
      <c r="K237" s="101"/>
      <c r="L237" s="101"/>
      <c r="M237" s="101"/>
      <c r="N237" s="11">
        <f t="shared" si="66"/>
        <v>27397600</v>
      </c>
      <c r="O237" s="101">
        <v>27397600</v>
      </c>
      <c r="P237" s="14">
        <f t="shared" si="41"/>
        <v>43557600</v>
      </c>
    </row>
    <row r="238" spans="1:16" s="84" customFormat="1" ht="25.5" hidden="1" x14ac:dyDescent="0.2">
      <c r="A238" s="253" t="s">
        <v>366</v>
      </c>
      <c r="B238" s="100" t="s">
        <v>365</v>
      </c>
      <c r="C238" s="96" t="s">
        <v>76</v>
      </c>
      <c r="D238" s="95" t="s">
        <v>364</v>
      </c>
      <c r="E238" s="103">
        <f t="shared" si="64"/>
        <v>0</v>
      </c>
      <c r="F238" s="101"/>
      <c r="G238" s="101"/>
      <c r="H238" s="101"/>
      <c r="I238" s="101"/>
      <c r="J238" s="15">
        <f t="shared" si="65"/>
        <v>0</v>
      </c>
      <c r="K238" s="101"/>
      <c r="L238" s="101"/>
      <c r="M238" s="101"/>
      <c r="N238" s="11">
        <f t="shared" si="66"/>
        <v>0</v>
      </c>
      <c r="O238" s="101"/>
      <c r="P238" s="104">
        <f t="shared" si="41"/>
        <v>0</v>
      </c>
    </row>
    <row r="239" spans="1:16" s="84" customFormat="1" ht="28.9" hidden="1" customHeight="1" x14ac:dyDescent="0.2">
      <c r="A239" s="253" t="s">
        <v>369</v>
      </c>
      <c r="B239" s="100" t="s">
        <v>368</v>
      </c>
      <c r="C239" s="96" t="s">
        <v>76</v>
      </c>
      <c r="D239" s="148" t="s">
        <v>367</v>
      </c>
      <c r="E239" s="103">
        <f t="shared" si="64"/>
        <v>0</v>
      </c>
      <c r="F239" s="101"/>
      <c r="G239" s="101"/>
      <c r="H239" s="101"/>
      <c r="I239" s="101"/>
      <c r="J239" s="15">
        <f t="shared" si="65"/>
        <v>0</v>
      </c>
      <c r="K239" s="101"/>
      <c r="L239" s="101"/>
      <c r="M239" s="101"/>
      <c r="N239" s="11">
        <f t="shared" si="66"/>
        <v>0</v>
      </c>
      <c r="O239" s="101"/>
      <c r="P239" s="104">
        <f t="shared" si="41"/>
        <v>0</v>
      </c>
    </row>
    <row r="240" spans="1:16" x14ac:dyDescent="0.2">
      <c r="A240" s="252" t="s">
        <v>370</v>
      </c>
      <c r="B240" s="28" t="s">
        <v>202</v>
      </c>
      <c r="C240" s="12" t="s">
        <v>145</v>
      </c>
      <c r="D240" s="17" t="s">
        <v>90</v>
      </c>
      <c r="E240" s="15"/>
      <c r="F240" s="50"/>
      <c r="G240" s="50"/>
      <c r="H240" s="50"/>
      <c r="I240" s="50"/>
      <c r="J240" s="15">
        <f t="shared" si="65"/>
        <v>200000</v>
      </c>
      <c r="K240" s="50"/>
      <c r="L240" s="50"/>
      <c r="M240" s="50"/>
      <c r="N240" s="11">
        <f t="shared" si="66"/>
        <v>200000</v>
      </c>
      <c r="O240" s="50">
        <v>200000</v>
      </c>
      <c r="P240" s="14">
        <f t="shared" si="41"/>
        <v>200000</v>
      </c>
    </row>
    <row r="241" spans="1:16" hidden="1" x14ac:dyDescent="0.2">
      <c r="A241" s="252" t="s">
        <v>372</v>
      </c>
      <c r="B241" s="28" t="s">
        <v>201</v>
      </c>
      <c r="C241" s="12" t="s">
        <v>144</v>
      </c>
      <c r="D241" s="62" t="s">
        <v>371</v>
      </c>
      <c r="E241" s="15"/>
      <c r="F241" s="11"/>
      <c r="G241" s="11"/>
      <c r="H241" s="11"/>
      <c r="I241" s="11"/>
      <c r="J241" s="15">
        <f>K241+N241</f>
        <v>0</v>
      </c>
      <c r="K241" s="11"/>
      <c r="L241" s="11"/>
      <c r="M241" s="11"/>
      <c r="N241" s="11">
        <f t="shared" si="66"/>
        <v>0</v>
      </c>
      <c r="O241" s="11"/>
      <c r="P241" s="14">
        <f t="shared" si="41"/>
        <v>0</v>
      </c>
    </row>
    <row r="242" spans="1:16" s="133" customFormat="1" hidden="1" x14ac:dyDescent="0.2">
      <c r="A242" s="266" t="s">
        <v>375</v>
      </c>
      <c r="B242" s="149" t="s">
        <v>374</v>
      </c>
      <c r="C242" s="150" t="s">
        <v>184</v>
      </c>
      <c r="D242" s="140" t="s">
        <v>373</v>
      </c>
      <c r="E242" s="130"/>
      <c r="F242" s="151"/>
      <c r="G242" s="151"/>
      <c r="H242" s="151"/>
      <c r="I242" s="151"/>
      <c r="J242" s="130">
        <f>K242+N242</f>
        <v>0</v>
      </c>
      <c r="K242" s="151"/>
      <c r="L242" s="151"/>
      <c r="M242" s="151"/>
      <c r="N242" s="11">
        <f t="shared" si="66"/>
        <v>0</v>
      </c>
      <c r="O242" s="151"/>
      <c r="P242" s="132">
        <f t="shared" si="41"/>
        <v>0</v>
      </c>
    </row>
    <row r="243" spans="1:16" ht="17.25" customHeight="1" x14ac:dyDescent="0.2">
      <c r="A243" s="252" t="s">
        <v>372</v>
      </c>
      <c r="B243" s="12" t="s">
        <v>201</v>
      </c>
      <c r="C243" s="12" t="s">
        <v>144</v>
      </c>
      <c r="D243" s="59" t="s">
        <v>371</v>
      </c>
      <c r="E243" s="15">
        <f>F243+I243</f>
        <v>0</v>
      </c>
      <c r="F243" s="9"/>
      <c r="G243" s="9"/>
      <c r="H243" s="9"/>
      <c r="I243" s="9"/>
      <c r="J243" s="15">
        <f>K243+N243</f>
        <v>738000</v>
      </c>
      <c r="K243" s="9"/>
      <c r="L243" s="9"/>
      <c r="M243" s="9"/>
      <c r="N243" s="11">
        <f t="shared" si="66"/>
        <v>738000</v>
      </c>
      <c r="O243" s="9">
        <v>738000</v>
      </c>
      <c r="P243" s="14">
        <f t="shared" si="41"/>
        <v>738000</v>
      </c>
    </row>
    <row r="244" spans="1:16" s="7" customFormat="1" ht="25.5" x14ac:dyDescent="0.2">
      <c r="A244" s="250">
        <v>1500000</v>
      </c>
      <c r="B244" s="39"/>
      <c r="C244" s="41"/>
      <c r="D244" s="74" t="s">
        <v>78</v>
      </c>
      <c r="E244" s="33">
        <f>E245</f>
        <v>1889900</v>
      </c>
      <c r="F244" s="33">
        <f t="shared" ref="F244:O244" si="68">F245</f>
        <v>1889900</v>
      </c>
      <c r="G244" s="33">
        <f t="shared" si="68"/>
        <v>1406100</v>
      </c>
      <c r="H244" s="33">
        <f t="shared" si="68"/>
        <v>57800</v>
      </c>
      <c r="I244" s="33">
        <f t="shared" si="68"/>
        <v>0</v>
      </c>
      <c r="J244" s="33">
        <f t="shared" si="68"/>
        <v>106591036</v>
      </c>
      <c r="K244" s="33">
        <f t="shared" si="68"/>
        <v>0</v>
      </c>
      <c r="L244" s="33">
        <f t="shared" si="68"/>
        <v>0</v>
      </c>
      <c r="M244" s="33">
        <f t="shared" si="68"/>
        <v>0</v>
      </c>
      <c r="N244" s="33">
        <f t="shared" si="68"/>
        <v>106591036</v>
      </c>
      <c r="O244" s="33">
        <f t="shared" si="68"/>
        <v>69041036</v>
      </c>
      <c r="P244" s="14">
        <f t="shared" si="41"/>
        <v>108480936</v>
      </c>
    </row>
    <row r="245" spans="1:16" s="7" customFormat="1" ht="17.25" customHeight="1" x14ac:dyDescent="0.2">
      <c r="A245" s="252" t="s">
        <v>376</v>
      </c>
      <c r="B245" s="36"/>
      <c r="C245" s="41"/>
      <c r="D245" s="70" t="s">
        <v>78</v>
      </c>
      <c r="E245" s="33">
        <f t="shared" ref="E245:M245" si="69">E246+E247+E248+E249+E250+E251+E252+E253+E262+E264+E266+E256+E255+E268+E273+E257+E258</f>
        <v>1889900</v>
      </c>
      <c r="F245" s="33">
        <f t="shared" si="69"/>
        <v>1889900</v>
      </c>
      <c r="G245" s="33">
        <f t="shared" si="69"/>
        <v>1406100</v>
      </c>
      <c r="H245" s="33">
        <f t="shared" si="69"/>
        <v>57800</v>
      </c>
      <c r="I245" s="33">
        <f t="shared" si="69"/>
        <v>0</v>
      </c>
      <c r="J245" s="33">
        <f>J246+J247+J248+J249+J250+J251+J252+J253+J262+J264+J266+J256+J255+J268+J273+J257+J258+J269</f>
        <v>106591036</v>
      </c>
      <c r="K245" s="33">
        <f t="shared" si="69"/>
        <v>0</v>
      </c>
      <c r="L245" s="33">
        <f t="shared" si="69"/>
        <v>0</v>
      </c>
      <c r="M245" s="33">
        <f t="shared" si="69"/>
        <v>0</v>
      </c>
      <c r="N245" s="125">
        <f>N246+N247+N248+N249+N250+N251+N252+N253+N262+N264+N266+N256+N255+N268+N273+N257+N258+N269</f>
        <v>106591036</v>
      </c>
      <c r="O245" s="125">
        <f>O246+O247+O248+O249+O250+O251+O252+O253+O262+O264+O266+O256+O255+O268+O273+O257+O258+O269</f>
        <v>69041036</v>
      </c>
      <c r="P245" s="125">
        <f>P246+P247+P248+P249+P250+P251+P252+P253+P262+P264+P266+P256+P255+P268+P273+P257+P258+P269</f>
        <v>108480936</v>
      </c>
    </row>
    <row r="246" spans="1:16" s="7" customFormat="1" ht="25.5" x14ac:dyDescent="0.2">
      <c r="A246" s="252" t="s">
        <v>377</v>
      </c>
      <c r="B246" s="29" t="s">
        <v>214</v>
      </c>
      <c r="C246" s="29" t="s">
        <v>138</v>
      </c>
      <c r="D246" s="55" t="s">
        <v>213</v>
      </c>
      <c r="E246" s="15">
        <f t="shared" ref="E246:E273" si="70">F246+I246</f>
        <v>1889900</v>
      </c>
      <c r="F246" s="13">
        <v>1889900</v>
      </c>
      <c r="G246" s="13">
        <v>1406100</v>
      </c>
      <c r="H246" s="13">
        <v>57800</v>
      </c>
      <c r="I246" s="13"/>
      <c r="J246" s="15">
        <f t="shared" ref="J246:J261" si="71">K246+N246</f>
        <v>29359</v>
      </c>
      <c r="K246" s="13"/>
      <c r="L246" s="13"/>
      <c r="M246" s="13"/>
      <c r="N246" s="13">
        <f>O246</f>
        <v>29359</v>
      </c>
      <c r="O246" s="13">
        <v>29359</v>
      </c>
      <c r="P246" s="14">
        <f t="shared" si="41"/>
        <v>1919259</v>
      </c>
    </row>
    <row r="247" spans="1:16" s="7" customFormat="1" x14ac:dyDescent="0.2">
      <c r="A247" s="252" t="s">
        <v>378</v>
      </c>
      <c r="B247" s="30" t="s">
        <v>62</v>
      </c>
      <c r="C247" s="30" t="s">
        <v>154</v>
      </c>
      <c r="D247" s="58" t="s">
        <v>216</v>
      </c>
      <c r="E247" s="15">
        <f t="shared" si="70"/>
        <v>0</v>
      </c>
      <c r="F247" s="13"/>
      <c r="G247" s="13"/>
      <c r="H247" s="13"/>
      <c r="I247" s="13"/>
      <c r="J247" s="15">
        <f t="shared" si="71"/>
        <v>1821066</v>
      </c>
      <c r="K247" s="13"/>
      <c r="L247" s="13"/>
      <c r="M247" s="13"/>
      <c r="N247" s="13">
        <f>O247</f>
        <v>1821066</v>
      </c>
      <c r="O247" s="13">
        <v>1821066</v>
      </c>
      <c r="P247" s="14">
        <f t="shared" si="41"/>
        <v>1821066</v>
      </c>
    </row>
    <row r="248" spans="1:16" s="169" customFormat="1" ht="38.25" x14ac:dyDescent="0.2">
      <c r="A248" s="255" t="s">
        <v>401</v>
      </c>
      <c r="B248" s="30" t="s">
        <v>64</v>
      </c>
      <c r="C248" s="30" t="s">
        <v>155</v>
      </c>
      <c r="D248" s="62" t="s">
        <v>218</v>
      </c>
      <c r="E248" s="15">
        <f t="shared" si="70"/>
        <v>0</v>
      </c>
      <c r="F248" s="13"/>
      <c r="G248" s="13"/>
      <c r="H248" s="13"/>
      <c r="I248" s="13"/>
      <c r="J248" s="15">
        <f t="shared" si="71"/>
        <v>33394849</v>
      </c>
      <c r="K248" s="13"/>
      <c r="L248" s="13"/>
      <c r="M248" s="13"/>
      <c r="N248" s="13">
        <f>O248</f>
        <v>33394849</v>
      </c>
      <c r="O248" s="13">
        <v>33394849</v>
      </c>
      <c r="P248" s="14">
        <f t="shared" si="41"/>
        <v>33394849</v>
      </c>
    </row>
    <row r="249" spans="1:16" s="169" customFormat="1" x14ac:dyDescent="0.2">
      <c r="A249" s="255" t="s">
        <v>403</v>
      </c>
      <c r="B249" s="30" t="s">
        <v>225</v>
      </c>
      <c r="C249" s="30" t="s">
        <v>157</v>
      </c>
      <c r="D249" s="62" t="s">
        <v>402</v>
      </c>
      <c r="E249" s="15">
        <f t="shared" si="70"/>
        <v>0</v>
      </c>
      <c r="F249" s="13"/>
      <c r="G249" s="13"/>
      <c r="H249" s="13"/>
      <c r="I249" s="13"/>
      <c r="J249" s="15">
        <f t="shared" si="71"/>
        <v>270000</v>
      </c>
      <c r="K249" s="13"/>
      <c r="L249" s="13"/>
      <c r="M249" s="13"/>
      <c r="N249" s="13">
        <f>O249</f>
        <v>270000</v>
      </c>
      <c r="O249" s="13">
        <v>270000</v>
      </c>
      <c r="P249" s="14">
        <f t="shared" si="41"/>
        <v>270000</v>
      </c>
    </row>
    <row r="250" spans="1:16" s="141" customFormat="1" ht="25.5" hidden="1" x14ac:dyDescent="0.2">
      <c r="A250" s="261">
        <v>4711170</v>
      </c>
      <c r="B250" s="129" t="s">
        <v>24</v>
      </c>
      <c r="C250" s="129" t="s">
        <v>157</v>
      </c>
      <c r="D250" s="152" t="s">
        <v>179</v>
      </c>
      <c r="E250" s="130">
        <f t="shared" si="70"/>
        <v>0</v>
      </c>
      <c r="F250" s="131"/>
      <c r="G250" s="131"/>
      <c r="H250" s="131"/>
      <c r="I250" s="131"/>
      <c r="J250" s="130">
        <f t="shared" si="71"/>
        <v>0</v>
      </c>
      <c r="K250" s="131"/>
      <c r="L250" s="131"/>
      <c r="M250" s="131"/>
      <c r="N250" s="131">
        <f t="shared" ref="N250:N261" si="72">O250</f>
        <v>0</v>
      </c>
      <c r="O250" s="131"/>
      <c r="P250" s="132">
        <f>E250+J250</f>
        <v>0</v>
      </c>
    </row>
    <row r="251" spans="1:16" s="169" customFormat="1" x14ac:dyDescent="0.2">
      <c r="A251" s="255" t="s">
        <v>404</v>
      </c>
      <c r="B251" s="31" t="s">
        <v>35</v>
      </c>
      <c r="C251" s="31" t="s">
        <v>3</v>
      </c>
      <c r="D251" s="58" t="s">
        <v>103</v>
      </c>
      <c r="E251" s="15">
        <f>F251+I251</f>
        <v>0</v>
      </c>
      <c r="F251" s="13"/>
      <c r="G251" s="13"/>
      <c r="H251" s="13"/>
      <c r="I251" s="13"/>
      <c r="J251" s="15">
        <f t="shared" si="71"/>
        <v>6293900</v>
      </c>
      <c r="K251" s="13"/>
      <c r="L251" s="13"/>
      <c r="M251" s="13"/>
      <c r="N251" s="13">
        <f t="shared" si="72"/>
        <v>6293900</v>
      </c>
      <c r="O251" s="13">
        <v>6293900</v>
      </c>
      <c r="P251" s="14">
        <f>E251+J251</f>
        <v>6293900</v>
      </c>
    </row>
    <row r="252" spans="1:16" s="351" customFormat="1" hidden="1" x14ac:dyDescent="0.2">
      <c r="A252" s="344" t="s">
        <v>575</v>
      </c>
      <c r="B252" s="345" t="s">
        <v>233</v>
      </c>
      <c r="C252" s="346" t="s">
        <v>4</v>
      </c>
      <c r="D252" s="347" t="s">
        <v>106</v>
      </c>
      <c r="E252" s="348">
        <f t="shared" si="70"/>
        <v>0</v>
      </c>
      <c r="F252" s="349"/>
      <c r="G252" s="349"/>
      <c r="H252" s="349"/>
      <c r="I252" s="349"/>
      <c r="J252" s="348">
        <f t="shared" si="71"/>
        <v>0</v>
      </c>
      <c r="K252" s="349"/>
      <c r="L252" s="349"/>
      <c r="M252" s="349"/>
      <c r="N252" s="349">
        <f t="shared" si="72"/>
        <v>0</v>
      </c>
      <c r="O252" s="349"/>
      <c r="P252" s="350">
        <f t="shared" si="41"/>
        <v>0</v>
      </c>
    </row>
    <row r="253" spans="1:16" s="169" customFormat="1" hidden="1" x14ac:dyDescent="0.2">
      <c r="A253" s="267" t="s">
        <v>405</v>
      </c>
      <c r="B253" s="315" t="s">
        <v>241</v>
      </c>
      <c r="C253" s="317"/>
      <c r="D253" s="316" t="s">
        <v>483</v>
      </c>
      <c r="E253" s="15">
        <f t="shared" si="70"/>
        <v>0</v>
      </c>
      <c r="F253" s="13">
        <f>F254</f>
        <v>0</v>
      </c>
      <c r="G253" s="13">
        <f>G254</f>
        <v>0</v>
      </c>
      <c r="H253" s="13">
        <f>H254</f>
        <v>0</v>
      </c>
      <c r="I253" s="13">
        <f>I254</f>
        <v>0</v>
      </c>
      <c r="J253" s="15">
        <f t="shared" si="71"/>
        <v>0</v>
      </c>
      <c r="K253" s="13">
        <f>K254</f>
        <v>0</v>
      </c>
      <c r="L253" s="13">
        <f>L254</f>
        <v>0</v>
      </c>
      <c r="M253" s="13">
        <f>M254</f>
        <v>0</v>
      </c>
      <c r="N253" s="13">
        <f t="shared" si="72"/>
        <v>0</v>
      </c>
      <c r="O253" s="13">
        <f>O254</f>
        <v>0</v>
      </c>
      <c r="P253" s="14">
        <f t="shared" si="41"/>
        <v>0</v>
      </c>
    </row>
    <row r="254" spans="1:16" s="78" customFormat="1" ht="25.5" hidden="1" x14ac:dyDescent="0.2">
      <c r="A254" s="258" t="s">
        <v>406</v>
      </c>
      <c r="B254" s="173" t="s">
        <v>244</v>
      </c>
      <c r="C254" s="174" t="s">
        <v>510</v>
      </c>
      <c r="D254" s="175" t="s">
        <v>243</v>
      </c>
      <c r="E254" s="103">
        <f t="shared" si="70"/>
        <v>0</v>
      </c>
      <c r="F254" s="91"/>
      <c r="G254" s="91"/>
      <c r="H254" s="91"/>
      <c r="I254" s="91"/>
      <c r="J254" s="103">
        <f t="shared" si="71"/>
        <v>0</v>
      </c>
      <c r="K254" s="91"/>
      <c r="L254" s="91"/>
      <c r="M254" s="91"/>
      <c r="N254" s="13">
        <f t="shared" si="72"/>
        <v>0</v>
      </c>
      <c r="O254" s="91"/>
      <c r="P254" s="104">
        <f t="shared" si="41"/>
        <v>0</v>
      </c>
    </row>
    <row r="255" spans="1:16" s="169" customFormat="1" hidden="1" x14ac:dyDescent="0.2">
      <c r="A255" s="268" t="s">
        <v>407</v>
      </c>
      <c r="B255" s="29" t="s">
        <v>321</v>
      </c>
      <c r="C255" s="29" t="s">
        <v>69</v>
      </c>
      <c r="D255" s="176" t="s">
        <v>320</v>
      </c>
      <c r="E255" s="15">
        <f t="shared" ref="E255:E261" si="73">F255+I255</f>
        <v>0</v>
      </c>
      <c r="F255" s="13"/>
      <c r="G255" s="13"/>
      <c r="H255" s="13"/>
      <c r="I255" s="13"/>
      <c r="J255" s="15">
        <f t="shared" si="71"/>
        <v>0</v>
      </c>
      <c r="K255" s="13"/>
      <c r="L255" s="13"/>
      <c r="M255" s="13"/>
      <c r="N255" s="13">
        <f t="shared" si="72"/>
        <v>0</v>
      </c>
      <c r="O255" s="13"/>
      <c r="P255" s="14">
        <f t="shared" ref="P255:P261" si="74">E255+J255</f>
        <v>0</v>
      </c>
    </row>
    <row r="256" spans="1:16" s="169" customFormat="1" x14ac:dyDescent="0.2">
      <c r="A256" s="255" t="s">
        <v>408</v>
      </c>
      <c r="B256" s="30" t="s">
        <v>346</v>
      </c>
      <c r="C256" s="30" t="s">
        <v>75</v>
      </c>
      <c r="D256" s="62" t="s">
        <v>345</v>
      </c>
      <c r="E256" s="15">
        <f t="shared" si="73"/>
        <v>0</v>
      </c>
      <c r="F256" s="177"/>
      <c r="G256" s="177"/>
      <c r="H256" s="177"/>
      <c r="I256" s="177"/>
      <c r="J256" s="15">
        <f t="shared" si="71"/>
        <v>4309</v>
      </c>
      <c r="K256" s="177"/>
      <c r="L256" s="177"/>
      <c r="M256" s="177"/>
      <c r="N256" s="13">
        <f t="shared" si="72"/>
        <v>4309</v>
      </c>
      <c r="O256" s="177">
        <v>4309</v>
      </c>
      <c r="P256" s="14">
        <f t="shared" si="74"/>
        <v>4309</v>
      </c>
    </row>
    <row r="257" spans="1:16" s="169" customFormat="1" x14ac:dyDescent="0.2">
      <c r="A257" s="255" t="s">
        <v>412</v>
      </c>
      <c r="B257" s="29" t="s">
        <v>410</v>
      </c>
      <c r="C257" s="29" t="s">
        <v>411</v>
      </c>
      <c r="D257" s="55" t="s">
        <v>409</v>
      </c>
      <c r="E257" s="15">
        <f t="shared" si="73"/>
        <v>0</v>
      </c>
      <c r="F257" s="13"/>
      <c r="G257" s="13"/>
      <c r="H257" s="13"/>
      <c r="I257" s="13"/>
      <c r="J257" s="15">
        <f t="shared" si="71"/>
        <v>11501162</v>
      </c>
      <c r="K257" s="13"/>
      <c r="L257" s="13"/>
      <c r="M257" s="13"/>
      <c r="N257" s="13">
        <f t="shared" si="72"/>
        <v>11501162</v>
      </c>
      <c r="O257" s="13">
        <v>11501162</v>
      </c>
      <c r="P257" s="14">
        <f t="shared" si="74"/>
        <v>11501162</v>
      </c>
    </row>
    <row r="258" spans="1:16" s="169" customFormat="1" x14ac:dyDescent="0.2">
      <c r="A258" s="255" t="s">
        <v>415</v>
      </c>
      <c r="B258" s="114" t="s">
        <v>414</v>
      </c>
      <c r="C258" s="114"/>
      <c r="D258" s="122" t="s">
        <v>413</v>
      </c>
      <c r="E258" s="15">
        <f t="shared" si="73"/>
        <v>0</v>
      </c>
      <c r="F258" s="13"/>
      <c r="G258" s="13"/>
      <c r="H258" s="13"/>
      <c r="I258" s="13"/>
      <c r="J258" s="15">
        <f t="shared" si="71"/>
        <v>3548883</v>
      </c>
      <c r="K258" s="13">
        <f>SUM(K259:K261)</f>
        <v>0</v>
      </c>
      <c r="L258" s="13">
        <f>SUM(L259:L261)</f>
        <v>0</v>
      </c>
      <c r="M258" s="13">
        <f>SUM(M259:M261)</f>
        <v>0</v>
      </c>
      <c r="N258" s="13">
        <f t="shared" si="72"/>
        <v>3548883</v>
      </c>
      <c r="O258" s="13">
        <f>SUM(O259:O261)</f>
        <v>3548883</v>
      </c>
      <c r="P258" s="14">
        <f t="shared" si="74"/>
        <v>3548883</v>
      </c>
    </row>
    <row r="259" spans="1:16" s="78" customFormat="1" x14ac:dyDescent="0.2">
      <c r="A259" s="269" t="s">
        <v>419</v>
      </c>
      <c r="B259" s="173" t="s">
        <v>416</v>
      </c>
      <c r="C259" s="173" t="s">
        <v>411</v>
      </c>
      <c r="D259" s="178" t="s">
        <v>422</v>
      </c>
      <c r="E259" s="15">
        <f t="shared" si="73"/>
        <v>0</v>
      </c>
      <c r="F259" s="91"/>
      <c r="G259" s="91"/>
      <c r="H259" s="91"/>
      <c r="I259" s="91"/>
      <c r="J259" s="15">
        <f t="shared" si="71"/>
        <v>9852</v>
      </c>
      <c r="K259" s="91"/>
      <c r="L259" s="91"/>
      <c r="M259" s="91"/>
      <c r="N259" s="13">
        <f t="shared" si="72"/>
        <v>9852</v>
      </c>
      <c r="O259" s="91">
        <v>9852</v>
      </c>
      <c r="P259" s="14">
        <f t="shared" si="74"/>
        <v>9852</v>
      </c>
    </row>
    <row r="260" spans="1:16" s="78" customFormat="1" x14ac:dyDescent="0.2">
      <c r="A260" s="269" t="s">
        <v>420</v>
      </c>
      <c r="B260" s="173" t="s">
        <v>417</v>
      </c>
      <c r="C260" s="173" t="s">
        <v>411</v>
      </c>
      <c r="D260" s="178" t="s">
        <v>423</v>
      </c>
      <c r="E260" s="15">
        <f t="shared" si="73"/>
        <v>0</v>
      </c>
      <c r="F260" s="91"/>
      <c r="G260" s="91"/>
      <c r="H260" s="91"/>
      <c r="I260" s="91"/>
      <c r="J260" s="15">
        <f t="shared" si="71"/>
        <v>1649031</v>
      </c>
      <c r="K260" s="91"/>
      <c r="L260" s="91"/>
      <c r="M260" s="91"/>
      <c r="N260" s="13">
        <f t="shared" si="72"/>
        <v>1649031</v>
      </c>
      <c r="O260" s="91">
        <v>1649031</v>
      </c>
      <c r="P260" s="14">
        <f t="shared" si="74"/>
        <v>1649031</v>
      </c>
    </row>
    <row r="261" spans="1:16" s="78" customFormat="1" x14ac:dyDescent="0.2">
      <c r="A261" s="269" t="s">
        <v>421</v>
      </c>
      <c r="B261" s="173" t="s">
        <v>418</v>
      </c>
      <c r="C261" s="173" t="s">
        <v>411</v>
      </c>
      <c r="D261" s="178" t="s">
        <v>424</v>
      </c>
      <c r="E261" s="15">
        <f t="shared" si="73"/>
        <v>0</v>
      </c>
      <c r="F261" s="91"/>
      <c r="G261" s="91"/>
      <c r="H261" s="91"/>
      <c r="I261" s="91"/>
      <c r="J261" s="15">
        <f t="shared" si="71"/>
        <v>1890000</v>
      </c>
      <c r="K261" s="91"/>
      <c r="L261" s="91"/>
      <c r="M261" s="91"/>
      <c r="N261" s="13">
        <f t="shared" si="72"/>
        <v>1890000</v>
      </c>
      <c r="O261" s="91">
        <v>1890000</v>
      </c>
      <c r="P261" s="14">
        <f t="shared" si="74"/>
        <v>1890000</v>
      </c>
    </row>
    <row r="262" spans="1:16" s="141" customFormat="1" ht="25.5" hidden="1" x14ac:dyDescent="0.2">
      <c r="A262" s="270">
        <v>4713100</v>
      </c>
      <c r="B262" s="170" t="s">
        <v>172</v>
      </c>
      <c r="C262" s="171"/>
      <c r="D262" s="172" t="s">
        <v>15</v>
      </c>
      <c r="E262" s="130">
        <f>E263</f>
        <v>0</v>
      </c>
      <c r="F262" s="130">
        <f t="shared" ref="F262:P262" si="75">F263</f>
        <v>0</v>
      </c>
      <c r="G262" s="130">
        <f t="shared" si="75"/>
        <v>0</v>
      </c>
      <c r="H262" s="130">
        <f t="shared" si="75"/>
        <v>0</v>
      </c>
      <c r="I262" s="130">
        <f t="shared" si="75"/>
        <v>0</v>
      </c>
      <c r="J262" s="130">
        <f t="shared" si="75"/>
        <v>0</v>
      </c>
      <c r="K262" s="130">
        <f t="shared" si="75"/>
        <v>0</v>
      </c>
      <c r="L262" s="130">
        <f t="shared" si="75"/>
        <v>0</v>
      </c>
      <c r="M262" s="130">
        <f t="shared" si="75"/>
        <v>0</v>
      </c>
      <c r="N262" s="130">
        <f t="shared" si="75"/>
        <v>0</v>
      </c>
      <c r="O262" s="130">
        <f t="shared" si="75"/>
        <v>0</v>
      </c>
      <c r="P262" s="132">
        <f t="shared" si="75"/>
        <v>0</v>
      </c>
    </row>
    <row r="263" spans="1:16" s="143" customFormat="1" ht="13.5" hidden="1" customHeight="1" x14ac:dyDescent="0.2">
      <c r="A263" s="271">
        <v>4713105</v>
      </c>
      <c r="B263" s="153" t="s">
        <v>55</v>
      </c>
      <c r="C263" s="154" t="s">
        <v>62</v>
      </c>
      <c r="D263" s="155" t="s">
        <v>119</v>
      </c>
      <c r="E263" s="135">
        <f>F263+I263</f>
        <v>0</v>
      </c>
      <c r="F263" s="156"/>
      <c r="G263" s="156"/>
      <c r="H263" s="156"/>
      <c r="I263" s="156"/>
      <c r="J263" s="135">
        <f>K263+N263</f>
        <v>0</v>
      </c>
      <c r="K263" s="156"/>
      <c r="L263" s="156"/>
      <c r="M263" s="156"/>
      <c r="N263" s="136">
        <f>O263</f>
        <v>0</v>
      </c>
      <c r="O263" s="157"/>
      <c r="P263" s="137">
        <f>E263+J263</f>
        <v>0</v>
      </c>
    </row>
    <row r="264" spans="1:16" s="141" customFormat="1" hidden="1" x14ac:dyDescent="0.2">
      <c r="A264" s="261">
        <v>4715040</v>
      </c>
      <c r="B264" s="158" t="s">
        <v>161</v>
      </c>
      <c r="C264" s="158"/>
      <c r="D264" s="140" t="s">
        <v>162</v>
      </c>
      <c r="E264" s="130">
        <f>E265</f>
        <v>0</v>
      </c>
      <c r="F264" s="130">
        <f t="shared" ref="F264:O264" si="76">F265</f>
        <v>0</v>
      </c>
      <c r="G264" s="130">
        <f t="shared" si="76"/>
        <v>0</v>
      </c>
      <c r="H264" s="130">
        <f t="shared" si="76"/>
        <v>0</v>
      </c>
      <c r="I264" s="130">
        <f t="shared" si="76"/>
        <v>0</v>
      </c>
      <c r="J264" s="130">
        <f t="shared" si="76"/>
        <v>0</v>
      </c>
      <c r="K264" s="130">
        <f t="shared" si="76"/>
        <v>0</v>
      </c>
      <c r="L264" s="130">
        <f t="shared" si="76"/>
        <v>0</v>
      </c>
      <c r="M264" s="130">
        <f t="shared" si="76"/>
        <v>0</v>
      </c>
      <c r="N264" s="130">
        <f t="shared" si="76"/>
        <v>0</v>
      </c>
      <c r="O264" s="130">
        <f t="shared" si="76"/>
        <v>0</v>
      </c>
      <c r="P264" s="132">
        <f t="shared" si="41"/>
        <v>0</v>
      </c>
    </row>
    <row r="265" spans="1:16" s="141" customFormat="1" hidden="1" x14ac:dyDescent="0.2">
      <c r="A265" s="272">
        <v>4715041</v>
      </c>
      <c r="B265" s="142" t="s">
        <v>163</v>
      </c>
      <c r="C265" s="142" t="s">
        <v>2</v>
      </c>
      <c r="D265" s="159" t="s">
        <v>164</v>
      </c>
      <c r="E265" s="130">
        <f>F265+I265</f>
        <v>0</v>
      </c>
      <c r="F265" s="156"/>
      <c r="G265" s="156"/>
      <c r="H265" s="156"/>
      <c r="I265" s="156"/>
      <c r="J265" s="130">
        <f t="shared" ref="J265:J275" si="77">K265+N265</f>
        <v>0</v>
      </c>
      <c r="K265" s="156"/>
      <c r="L265" s="156"/>
      <c r="M265" s="156"/>
      <c r="N265" s="136">
        <f>O265</f>
        <v>0</v>
      </c>
      <c r="O265" s="160"/>
      <c r="P265" s="132">
        <f t="shared" si="41"/>
        <v>0</v>
      </c>
    </row>
    <row r="266" spans="1:16" s="141" customFormat="1" hidden="1" x14ac:dyDescent="0.2">
      <c r="A266" s="261">
        <v>4716050</v>
      </c>
      <c r="B266" s="161" t="s">
        <v>173</v>
      </c>
      <c r="C266" s="162"/>
      <c r="D266" s="163" t="s">
        <v>91</v>
      </c>
      <c r="E266" s="130">
        <f t="shared" si="70"/>
        <v>0</v>
      </c>
      <c r="F266" s="164"/>
      <c r="G266" s="164"/>
      <c r="H266" s="164"/>
      <c r="I266" s="164"/>
      <c r="J266" s="130">
        <f t="shared" si="77"/>
        <v>0</v>
      </c>
      <c r="K266" s="164"/>
      <c r="L266" s="164"/>
      <c r="M266" s="164"/>
      <c r="N266" s="164">
        <f>N267</f>
        <v>0</v>
      </c>
      <c r="O266" s="164">
        <f>O267</f>
        <v>0</v>
      </c>
      <c r="P266" s="132">
        <f t="shared" si="41"/>
        <v>0</v>
      </c>
    </row>
    <row r="267" spans="1:16" s="143" customFormat="1" hidden="1" x14ac:dyDescent="0.2">
      <c r="A267" s="262">
        <v>4716051</v>
      </c>
      <c r="B267" s="230" t="s">
        <v>58</v>
      </c>
      <c r="C267" s="230" t="s">
        <v>75</v>
      </c>
      <c r="D267" s="165" t="s">
        <v>92</v>
      </c>
      <c r="E267" s="130">
        <f t="shared" si="70"/>
        <v>0</v>
      </c>
      <c r="F267" s="156"/>
      <c r="G267" s="156"/>
      <c r="H267" s="156"/>
      <c r="I267" s="156"/>
      <c r="J267" s="130">
        <f t="shared" si="77"/>
        <v>0</v>
      </c>
      <c r="K267" s="156"/>
      <c r="L267" s="156"/>
      <c r="M267" s="156"/>
      <c r="N267" s="136">
        <f t="shared" ref="N267:N272" si="78">O267</f>
        <v>0</v>
      </c>
      <c r="O267" s="156"/>
      <c r="P267" s="132">
        <f t="shared" si="41"/>
        <v>0</v>
      </c>
    </row>
    <row r="268" spans="1:16" s="240" customFormat="1" ht="30" customHeight="1" x14ac:dyDescent="0.2">
      <c r="A268" s="268" t="s">
        <v>537</v>
      </c>
      <c r="B268" s="236" t="s">
        <v>540</v>
      </c>
      <c r="C268" s="236" t="s">
        <v>411</v>
      </c>
      <c r="D268" s="237" t="s">
        <v>541</v>
      </c>
      <c r="E268" s="238">
        <f t="shared" si="70"/>
        <v>0</v>
      </c>
      <c r="F268" s="239"/>
      <c r="G268" s="239"/>
      <c r="H268" s="239"/>
      <c r="I268" s="239"/>
      <c r="J268" s="238">
        <f>K268+N268</f>
        <v>221500</v>
      </c>
      <c r="K268" s="239"/>
      <c r="L268" s="239"/>
      <c r="M268" s="239"/>
      <c r="N268" s="239">
        <f t="shared" si="78"/>
        <v>221500</v>
      </c>
      <c r="O268" s="239">
        <v>221500</v>
      </c>
      <c r="P268" s="235">
        <f>E268+J268</f>
        <v>221500</v>
      </c>
    </row>
    <row r="269" spans="1:16" s="240" customFormat="1" x14ac:dyDescent="0.2">
      <c r="A269" s="268" t="s">
        <v>554</v>
      </c>
      <c r="B269" s="236" t="s">
        <v>555</v>
      </c>
      <c r="C269" s="236"/>
      <c r="D269" s="237" t="s">
        <v>556</v>
      </c>
      <c r="E269" s="238">
        <f t="shared" si="70"/>
        <v>0</v>
      </c>
      <c r="F269" s="239"/>
      <c r="G269" s="239"/>
      <c r="H269" s="239"/>
      <c r="I269" s="239"/>
      <c r="J269" s="238">
        <f>K269+N269</f>
        <v>11956008</v>
      </c>
      <c r="K269" s="239"/>
      <c r="L269" s="239"/>
      <c r="M269" s="239"/>
      <c r="N269" s="239">
        <f t="shared" si="78"/>
        <v>11956008</v>
      </c>
      <c r="O269" s="239">
        <f>O270+O271</f>
        <v>11956008</v>
      </c>
      <c r="P269" s="235">
        <f>E269+J269</f>
        <v>11956008</v>
      </c>
    </row>
    <row r="270" spans="1:16" s="247" customFormat="1" ht="30" customHeight="1" x14ac:dyDescent="0.2">
      <c r="A270" s="288" t="s">
        <v>557</v>
      </c>
      <c r="B270" s="324" t="s">
        <v>558</v>
      </c>
      <c r="C270" s="324" t="s">
        <v>144</v>
      </c>
      <c r="D270" s="312" t="s">
        <v>559</v>
      </c>
      <c r="E270" s="243">
        <f t="shared" si="70"/>
        <v>0</v>
      </c>
      <c r="F270" s="245"/>
      <c r="G270" s="245"/>
      <c r="H270" s="245"/>
      <c r="I270" s="245"/>
      <c r="J270" s="243">
        <f>K270+N270</f>
        <v>2567344</v>
      </c>
      <c r="K270" s="245"/>
      <c r="L270" s="245"/>
      <c r="M270" s="245"/>
      <c r="N270" s="245">
        <f t="shared" si="78"/>
        <v>2567344</v>
      </c>
      <c r="O270" s="245">
        <v>2567344</v>
      </c>
      <c r="P270" s="246">
        <f>E270+J270</f>
        <v>2567344</v>
      </c>
    </row>
    <row r="271" spans="1:16" s="247" customFormat="1" ht="25.5" x14ac:dyDescent="0.2">
      <c r="A271" s="258" t="s">
        <v>571</v>
      </c>
      <c r="B271" s="216" t="s">
        <v>569</v>
      </c>
      <c r="C271" s="216" t="s">
        <v>144</v>
      </c>
      <c r="D271" s="320" t="s">
        <v>572</v>
      </c>
      <c r="E271" s="291"/>
      <c r="F271" s="245"/>
      <c r="G271" s="245"/>
      <c r="H271" s="245"/>
      <c r="I271" s="245"/>
      <c r="J271" s="243">
        <f>K271+N271</f>
        <v>9388664</v>
      </c>
      <c r="K271" s="245"/>
      <c r="L271" s="245"/>
      <c r="M271" s="245"/>
      <c r="N271" s="245">
        <f t="shared" si="78"/>
        <v>9388664</v>
      </c>
      <c r="O271" s="245">
        <v>9388664</v>
      </c>
      <c r="P271" s="246">
        <f>E271+J271</f>
        <v>9388664</v>
      </c>
    </row>
    <row r="272" spans="1:16" s="247" customFormat="1" ht="25.5" x14ac:dyDescent="0.2">
      <c r="A272" s="338"/>
      <c r="B272" s="339"/>
      <c r="C272" s="339"/>
      <c r="D272" s="279" t="s">
        <v>573</v>
      </c>
      <c r="E272" s="297"/>
      <c r="F272" s="340"/>
      <c r="G272" s="245"/>
      <c r="H272" s="245"/>
      <c r="I272" s="245"/>
      <c r="J272" s="243">
        <f>K272+N272</f>
        <v>6947468</v>
      </c>
      <c r="K272" s="245"/>
      <c r="L272" s="245"/>
      <c r="M272" s="245"/>
      <c r="N272" s="245">
        <f t="shared" si="78"/>
        <v>6947468</v>
      </c>
      <c r="O272" s="245">
        <v>6947468</v>
      </c>
      <c r="P272" s="246">
        <f>E272+J272</f>
        <v>6947468</v>
      </c>
    </row>
    <row r="273" spans="1:16" s="240" customFormat="1" ht="13.5" customHeight="1" x14ac:dyDescent="0.2">
      <c r="A273" s="325" t="s">
        <v>538</v>
      </c>
      <c r="B273" s="326" t="s">
        <v>529</v>
      </c>
      <c r="C273" s="326"/>
      <c r="D273" s="341" t="s">
        <v>532</v>
      </c>
      <c r="E273" s="342">
        <f t="shared" si="70"/>
        <v>0</v>
      </c>
      <c r="F273" s="241"/>
      <c r="G273" s="241"/>
      <c r="H273" s="241"/>
      <c r="I273" s="241"/>
      <c r="J273" s="238">
        <f t="shared" si="77"/>
        <v>37550000</v>
      </c>
      <c r="K273" s="241"/>
      <c r="L273" s="241"/>
      <c r="M273" s="241"/>
      <c r="N273" s="239">
        <f>N274</f>
        <v>37550000</v>
      </c>
      <c r="O273" s="241"/>
      <c r="P273" s="235">
        <f t="shared" si="41"/>
        <v>37550000</v>
      </c>
    </row>
    <row r="274" spans="1:16" s="247" customFormat="1" ht="13.5" customHeight="1" x14ac:dyDescent="0.2">
      <c r="A274" s="288" t="s">
        <v>539</v>
      </c>
      <c r="B274" s="289" t="s">
        <v>531</v>
      </c>
      <c r="C274" s="289" t="s">
        <v>146</v>
      </c>
      <c r="D274" s="290" t="s">
        <v>150</v>
      </c>
      <c r="E274" s="291"/>
      <c r="F274" s="292"/>
      <c r="G274" s="292"/>
      <c r="H274" s="292"/>
      <c r="I274" s="292"/>
      <c r="J274" s="243">
        <f t="shared" si="77"/>
        <v>37550000</v>
      </c>
      <c r="K274" s="244"/>
      <c r="L274" s="244"/>
      <c r="M274" s="244"/>
      <c r="N274" s="245">
        <v>37550000</v>
      </c>
      <c r="O274" s="244"/>
      <c r="P274" s="246">
        <f t="shared" si="41"/>
        <v>37550000</v>
      </c>
    </row>
    <row r="275" spans="1:16" s="247" customFormat="1" ht="13.5" customHeight="1" x14ac:dyDescent="0.2">
      <c r="A275" s="258"/>
      <c r="B275" s="242"/>
      <c r="C275" s="242"/>
      <c r="D275" s="296" t="s">
        <v>547</v>
      </c>
      <c r="E275" s="297"/>
      <c r="F275" s="298"/>
      <c r="G275" s="298"/>
      <c r="H275" s="298"/>
      <c r="I275" s="298"/>
      <c r="J275" s="243">
        <f t="shared" si="77"/>
        <v>37550000</v>
      </c>
      <c r="K275" s="244"/>
      <c r="L275" s="244"/>
      <c r="M275" s="244"/>
      <c r="N275" s="245">
        <v>37550000</v>
      </c>
      <c r="O275" s="244"/>
      <c r="P275" s="246">
        <f t="shared" si="41"/>
        <v>37550000</v>
      </c>
    </row>
    <row r="276" spans="1:16" s="240" customFormat="1" x14ac:dyDescent="0.2">
      <c r="A276" s="293">
        <v>3100000</v>
      </c>
      <c r="B276" s="233"/>
      <c r="C276" s="248"/>
      <c r="D276" s="294" t="s">
        <v>77</v>
      </c>
      <c r="E276" s="295">
        <f>E277</f>
        <v>1066200</v>
      </c>
      <c r="F276" s="295">
        <f t="shared" ref="F276:O276" si="79">F277</f>
        <v>1066200</v>
      </c>
      <c r="G276" s="295">
        <f t="shared" si="79"/>
        <v>610500</v>
      </c>
      <c r="H276" s="295">
        <f t="shared" si="79"/>
        <v>31900</v>
      </c>
      <c r="I276" s="295">
        <f t="shared" si="79"/>
        <v>0</v>
      </c>
      <c r="J276" s="234">
        <f t="shared" si="79"/>
        <v>25573500</v>
      </c>
      <c r="K276" s="234">
        <f t="shared" si="79"/>
        <v>0</v>
      </c>
      <c r="L276" s="234">
        <f t="shared" si="79"/>
        <v>0</v>
      </c>
      <c r="M276" s="234">
        <f t="shared" si="79"/>
        <v>0</v>
      </c>
      <c r="N276" s="234">
        <f t="shared" si="79"/>
        <v>25573500</v>
      </c>
      <c r="O276" s="234">
        <f t="shared" si="79"/>
        <v>25573500</v>
      </c>
      <c r="P276" s="235">
        <f t="shared" ref="P276:P285" si="80">E276+J276</f>
        <v>26639700</v>
      </c>
    </row>
    <row r="277" spans="1:16" x14ac:dyDescent="0.2">
      <c r="A277" s="252" t="s">
        <v>379</v>
      </c>
      <c r="B277" s="28"/>
      <c r="C277" s="32"/>
      <c r="D277" s="54" t="s">
        <v>77</v>
      </c>
      <c r="E277" s="10">
        <f>E278+E279+E280+E284</f>
        <v>1066200</v>
      </c>
      <c r="F277" s="10">
        <f>F278+F279+F280+F284</f>
        <v>1066200</v>
      </c>
      <c r="G277" s="10">
        <f>G278+G279+G280+G284</f>
        <v>610500</v>
      </c>
      <c r="H277" s="10">
        <f>H278+H279+H280+H284</f>
        <v>31900</v>
      </c>
      <c r="I277" s="10">
        <f>I278+I279+I280+I284</f>
        <v>0</v>
      </c>
      <c r="J277" s="10">
        <f t="shared" ref="J277:O277" si="81">J278+J279+J280+J284+J282+J283</f>
        <v>25573500</v>
      </c>
      <c r="K277" s="10">
        <f t="shared" si="81"/>
        <v>0</v>
      </c>
      <c r="L277" s="10">
        <f t="shared" si="81"/>
        <v>0</v>
      </c>
      <c r="M277" s="10">
        <f t="shared" si="81"/>
        <v>0</v>
      </c>
      <c r="N277" s="10">
        <f t="shared" si="81"/>
        <v>25573500</v>
      </c>
      <c r="O277" s="10">
        <f t="shared" si="81"/>
        <v>25573500</v>
      </c>
      <c r="P277" s="10">
        <f>P278+P279+P280+P284</f>
        <v>1278500</v>
      </c>
    </row>
    <row r="278" spans="1:16" s="7" customFormat="1" ht="25.5" x14ac:dyDescent="0.2">
      <c r="A278" s="252" t="s">
        <v>380</v>
      </c>
      <c r="B278" s="29" t="s">
        <v>214</v>
      </c>
      <c r="C278" s="29" t="s">
        <v>138</v>
      </c>
      <c r="D278" s="55" t="s">
        <v>213</v>
      </c>
      <c r="E278" s="15">
        <f>F278+I278</f>
        <v>867200</v>
      </c>
      <c r="F278" s="13">
        <v>867200</v>
      </c>
      <c r="G278" s="13">
        <v>610500</v>
      </c>
      <c r="H278" s="13">
        <v>31900</v>
      </c>
      <c r="I278" s="13"/>
      <c r="J278" s="15">
        <f>K278+N278</f>
        <v>13300</v>
      </c>
      <c r="K278" s="13"/>
      <c r="L278" s="13"/>
      <c r="M278" s="13"/>
      <c r="N278" s="13">
        <f>O278</f>
        <v>13300</v>
      </c>
      <c r="O278" s="13">
        <v>13300</v>
      </c>
      <c r="P278" s="14">
        <f t="shared" si="80"/>
        <v>880500</v>
      </c>
    </row>
    <row r="279" spans="1:16" s="7" customFormat="1" x14ac:dyDescent="0.2">
      <c r="A279" s="257" t="s">
        <v>383</v>
      </c>
      <c r="B279" s="211" t="s">
        <v>382</v>
      </c>
      <c r="C279" s="211" t="s">
        <v>143</v>
      </c>
      <c r="D279" s="212" t="s">
        <v>381</v>
      </c>
      <c r="E279" s="15">
        <f>F279+I279</f>
        <v>179000</v>
      </c>
      <c r="F279" s="13">
        <v>179000</v>
      </c>
      <c r="G279" s="13"/>
      <c r="H279" s="13"/>
      <c r="I279" s="13"/>
      <c r="J279" s="15">
        <f>K279+N279</f>
        <v>0</v>
      </c>
      <c r="K279" s="13"/>
      <c r="L279" s="13"/>
      <c r="M279" s="13"/>
      <c r="N279" s="13">
        <f>O279</f>
        <v>0</v>
      </c>
      <c r="O279" s="13"/>
      <c r="P279" s="14">
        <f t="shared" si="80"/>
        <v>179000</v>
      </c>
    </row>
    <row r="280" spans="1:16" s="7" customFormat="1" x14ac:dyDescent="0.2">
      <c r="A280" s="264" t="s">
        <v>386</v>
      </c>
      <c r="B280" s="213" t="s">
        <v>385</v>
      </c>
      <c r="C280" s="213" t="s">
        <v>144</v>
      </c>
      <c r="D280" s="214" t="s">
        <v>384</v>
      </c>
      <c r="E280" s="115">
        <f>F280+I280</f>
        <v>0</v>
      </c>
      <c r="F280" s="13"/>
      <c r="G280" s="13"/>
      <c r="H280" s="13"/>
      <c r="I280" s="13"/>
      <c r="J280" s="15">
        <f>K280+N280</f>
        <v>199000</v>
      </c>
      <c r="K280" s="13"/>
      <c r="L280" s="13"/>
      <c r="M280" s="13"/>
      <c r="N280" s="13">
        <f>O280</f>
        <v>199000</v>
      </c>
      <c r="O280" s="13">
        <v>199000</v>
      </c>
      <c r="P280" s="14">
        <f t="shared" si="80"/>
        <v>199000</v>
      </c>
    </row>
    <row r="281" spans="1:16" ht="17.25" customHeight="1" x14ac:dyDescent="0.2">
      <c r="A281" s="264" t="s">
        <v>389</v>
      </c>
      <c r="B281" s="108" t="s">
        <v>388</v>
      </c>
      <c r="C281" s="108"/>
      <c r="D281" s="215" t="s">
        <v>387</v>
      </c>
      <c r="E281" s="115">
        <f>F281+I281</f>
        <v>0</v>
      </c>
      <c r="F281" s="9">
        <f t="shared" ref="F281:O281" si="82">F282</f>
        <v>0</v>
      </c>
      <c r="G281" s="9">
        <f t="shared" si="82"/>
        <v>0</v>
      </c>
      <c r="H281" s="9">
        <f t="shared" si="82"/>
        <v>0</v>
      </c>
      <c r="I281" s="9">
        <f t="shared" si="82"/>
        <v>0</v>
      </c>
      <c r="J281" s="9">
        <f t="shared" si="82"/>
        <v>361200</v>
      </c>
      <c r="K281" s="9">
        <f t="shared" si="82"/>
        <v>0</v>
      </c>
      <c r="L281" s="9">
        <f t="shared" si="82"/>
        <v>0</v>
      </c>
      <c r="M281" s="9">
        <f t="shared" si="82"/>
        <v>0</v>
      </c>
      <c r="N281" s="9">
        <f t="shared" si="82"/>
        <v>361200</v>
      </c>
      <c r="O281" s="9">
        <f t="shared" si="82"/>
        <v>361200</v>
      </c>
      <c r="P281" s="14">
        <f t="shared" si="80"/>
        <v>361200</v>
      </c>
    </row>
    <row r="282" spans="1:16" s="84" customFormat="1" ht="14.25" customHeight="1" x14ac:dyDescent="0.2">
      <c r="A282" s="258" t="s">
        <v>392</v>
      </c>
      <c r="B282" s="216" t="s">
        <v>391</v>
      </c>
      <c r="C282" s="216" t="s">
        <v>141</v>
      </c>
      <c r="D282" s="217" t="s">
        <v>390</v>
      </c>
      <c r="E282" s="115">
        <f>F282+I282</f>
        <v>0</v>
      </c>
      <c r="F282" s="83"/>
      <c r="G282" s="83"/>
      <c r="H282" s="83"/>
      <c r="I282" s="83"/>
      <c r="J282" s="15">
        <f>K282+N282</f>
        <v>361200</v>
      </c>
      <c r="K282" s="83"/>
      <c r="L282" s="83"/>
      <c r="M282" s="83"/>
      <c r="N282" s="83">
        <f>O282</f>
        <v>361200</v>
      </c>
      <c r="O282" s="83">
        <v>361200</v>
      </c>
      <c r="P282" s="14">
        <f t="shared" si="80"/>
        <v>361200</v>
      </c>
    </row>
    <row r="283" spans="1:16" s="166" customFormat="1" ht="14.25" customHeight="1" x14ac:dyDescent="0.2">
      <c r="A283" s="273" t="s">
        <v>536</v>
      </c>
      <c r="B283" s="108" t="s">
        <v>201</v>
      </c>
      <c r="C283" s="108" t="s">
        <v>144</v>
      </c>
      <c r="D283" s="223" t="s">
        <v>371</v>
      </c>
      <c r="E283" s="115"/>
      <c r="F283" s="229"/>
      <c r="G283" s="229"/>
      <c r="H283" s="229"/>
      <c r="I283" s="229"/>
      <c r="J283" s="15">
        <f>K283+N283</f>
        <v>25000000</v>
      </c>
      <c r="K283" s="229"/>
      <c r="L283" s="229"/>
      <c r="M283" s="229"/>
      <c r="N283" s="229">
        <f>O283</f>
        <v>25000000</v>
      </c>
      <c r="O283" s="229">
        <v>25000000</v>
      </c>
      <c r="P283" s="14">
        <f t="shared" si="80"/>
        <v>25000000</v>
      </c>
    </row>
    <row r="284" spans="1:16" s="166" customFormat="1" ht="16.899999999999999" customHeight="1" x14ac:dyDescent="0.2">
      <c r="A284" s="273" t="s">
        <v>517</v>
      </c>
      <c r="B284" s="108" t="s">
        <v>206</v>
      </c>
      <c r="C284" s="108"/>
      <c r="D284" s="223" t="s">
        <v>208</v>
      </c>
      <c r="E284" s="115">
        <f>E285</f>
        <v>20000</v>
      </c>
      <c r="F284" s="115">
        <f t="shared" ref="F284:O284" si="83">F285</f>
        <v>20000</v>
      </c>
      <c r="G284" s="115">
        <f t="shared" si="83"/>
        <v>0</v>
      </c>
      <c r="H284" s="115">
        <f t="shared" si="83"/>
        <v>0</v>
      </c>
      <c r="I284" s="115">
        <f t="shared" si="83"/>
        <v>0</v>
      </c>
      <c r="J284" s="115">
        <f t="shared" si="83"/>
        <v>0</v>
      </c>
      <c r="K284" s="115">
        <f t="shared" si="83"/>
        <v>0</v>
      </c>
      <c r="L284" s="115">
        <f t="shared" si="83"/>
        <v>0</v>
      </c>
      <c r="M284" s="115">
        <f t="shared" si="83"/>
        <v>0</v>
      </c>
      <c r="N284" s="115">
        <f t="shared" si="83"/>
        <v>0</v>
      </c>
      <c r="O284" s="115">
        <f t="shared" si="83"/>
        <v>0</v>
      </c>
      <c r="P284" s="14">
        <f t="shared" si="80"/>
        <v>20000</v>
      </c>
    </row>
    <row r="285" spans="1:16" s="84" customFormat="1" ht="16.899999999999999" customHeight="1" x14ac:dyDescent="0.2">
      <c r="A285" s="258" t="s">
        <v>518</v>
      </c>
      <c r="B285" s="216" t="s">
        <v>210</v>
      </c>
      <c r="C285" s="216" t="s">
        <v>144</v>
      </c>
      <c r="D285" s="218" t="s">
        <v>211</v>
      </c>
      <c r="E285" s="120">
        <f>F285+I285</f>
        <v>20000</v>
      </c>
      <c r="F285" s="83">
        <v>20000</v>
      </c>
      <c r="G285" s="83"/>
      <c r="H285" s="83"/>
      <c r="I285" s="83"/>
      <c r="J285" s="15">
        <f>K285+N285</f>
        <v>0</v>
      </c>
      <c r="K285" s="83"/>
      <c r="L285" s="83"/>
      <c r="M285" s="83"/>
      <c r="N285" s="83"/>
      <c r="O285" s="83"/>
      <c r="P285" s="104">
        <f t="shared" si="80"/>
        <v>20000</v>
      </c>
    </row>
    <row r="286" spans="1:16" s="7" customFormat="1" ht="15" customHeight="1" x14ac:dyDescent="0.2">
      <c r="A286" s="274">
        <v>3700000</v>
      </c>
      <c r="B286" s="220"/>
      <c r="C286" s="221"/>
      <c r="D286" s="219" t="s">
        <v>79</v>
      </c>
      <c r="E286" s="33">
        <f>E287</f>
        <v>9698600</v>
      </c>
      <c r="F286" s="33">
        <f t="shared" ref="F286:O286" si="84">F287</f>
        <v>6498600</v>
      </c>
      <c r="G286" s="33">
        <f t="shared" si="84"/>
        <v>3799250</v>
      </c>
      <c r="H286" s="33">
        <f t="shared" si="84"/>
        <v>84600</v>
      </c>
      <c r="I286" s="33">
        <f t="shared" si="84"/>
        <v>0</v>
      </c>
      <c r="J286" s="33">
        <f t="shared" si="84"/>
        <v>931722</v>
      </c>
      <c r="K286" s="33">
        <f t="shared" si="84"/>
        <v>0</v>
      </c>
      <c r="L286" s="33">
        <f t="shared" si="84"/>
        <v>0</v>
      </c>
      <c r="M286" s="33">
        <f t="shared" si="84"/>
        <v>0</v>
      </c>
      <c r="N286" s="33">
        <f t="shared" si="84"/>
        <v>931722</v>
      </c>
      <c r="O286" s="33">
        <f t="shared" si="84"/>
        <v>931722</v>
      </c>
      <c r="P286" s="14">
        <f t="shared" si="41"/>
        <v>10630322</v>
      </c>
    </row>
    <row r="287" spans="1:16" s="7" customFormat="1" x14ac:dyDescent="0.2">
      <c r="A287" s="264" t="s">
        <v>393</v>
      </c>
      <c r="B287" s="222"/>
      <c r="C287" s="221"/>
      <c r="D287" s="372" t="s">
        <v>79</v>
      </c>
      <c r="E287" s="306">
        <f>E288+E290+E292+E289+E291</f>
        <v>9698600</v>
      </c>
      <c r="F287" s="306">
        <f t="shared" ref="F287:P287" si="85">F288+F290+F292+F289+F291</f>
        <v>6498600</v>
      </c>
      <c r="G287" s="306">
        <f t="shared" si="85"/>
        <v>3799250</v>
      </c>
      <c r="H287" s="306">
        <f t="shared" si="85"/>
        <v>84600</v>
      </c>
      <c r="I287" s="306">
        <f t="shared" si="85"/>
        <v>0</v>
      </c>
      <c r="J287" s="306">
        <f t="shared" si="85"/>
        <v>931722</v>
      </c>
      <c r="K287" s="306">
        <f t="shared" si="85"/>
        <v>0</v>
      </c>
      <c r="L287" s="306">
        <f t="shared" si="85"/>
        <v>0</v>
      </c>
      <c r="M287" s="306">
        <f t="shared" si="85"/>
        <v>0</v>
      </c>
      <c r="N287" s="306">
        <f t="shared" si="85"/>
        <v>931722</v>
      </c>
      <c r="O287" s="306">
        <f t="shared" si="85"/>
        <v>931722</v>
      </c>
      <c r="P287" s="306">
        <f t="shared" si="85"/>
        <v>10630322</v>
      </c>
    </row>
    <row r="288" spans="1:16" s="7" customFormat="1" ht="25.9" customHeight="1" x14ac:dyDescent="0.2">
      <c r="A288" s="362" t="s">
        <v>394</v>
      </c>
      <c r="B288" s="363" t="s">
        <v>214</v>
      </c>
      <c r="C288" s="363" t="s">
        <v>138</v>
      </c>
      <c r="D288" s="367" t="s">
        <v>213</v>
      </c>
      <c r="E288" s="368">
        <f>F288+I288</f>
        <v>5237600</v>
      </c>
      <c r="F288" s="370">
        <v>5237600</v>
      </c>
      <c r="G288" s="307">
        <v>3799250</v>
      </c>
      <c r="H288" s="13">
        <v>84600</v>
      </c>
      <c r="I288" s="13"/>
      <c r="J288" s="15">
        <f>K288+N288</f>
        <v>0</v>
      </c>
      <c r="K288" s="13"/>
      <c r="L288" s="13"/>
      <c r="M288" s="13"/>
      <c r="N288" s="13">
        <f>O288</f>
        <v>0</v>
      </c>
      <c r="O288" s="13"/>
      <c r="P288" s="14">
        <f>E288+J288</f>
        <v>5237600</v>
      </c>
    </row>
    <row r="289" spans="1:18" s="7" customFormat="1" x14ac:dyDescent="0.2">
      <c r="A289" s="264" t="s">
        <v>576</v>
      </c>
      <c r="B289" s="213" t="s">
        <v>30</v>
      </c>
      <c r="C289" s="213" t="s">
        <v>577</v>
      </c>
      <c r="D289" s="373" t="s">
        <v>578</v>
      </c>
      <c r="E289" s="368">
        <f>F289+I289</f>
        <v>511000</v>
      </c>
      <c r="F289" s="371">
        <v>511000</v>
      </c>
      <c r="G289" s="369"/>
      <c r="H289" s="226"/>
      <c r="I289" s="13"/>
      <c r="J289" s="15"/>
      <c r="K289" s="13"/>
      <c r="L289" s="13"/>
      <c r="M289" s="13"/>
      <c r="N289" s="13"/>
      <c r="O289" s="13"/>
      <c r="P289" s="14">
        <f>E289+J289</f>
        <v>511000</v>
      </c>
    </row>
    <row r="290" spans="1:18" s="7" customFormat="1" x14ac:dyDescent="0.2">
      <c r="A290" s="302" t="s">
        <v>396</v>
      </c>
      <c r="B290" s="303" t="s">
        <v>395</v>
      </c>
      <c r="C290" s="304" t="s">
        <v>151</v>
      </c>
      <c r="D290" s="364" t="s">
        <v>80</v>
      </c>
      <c r="E290" s="365">
        <v>3200000</v>
      </c>
      <c r="F290" s="366"/>
      <c r="G290" s="366"/>
      <c r="H290" s="13"/>
      <c r="I290" s="13"/>
      <c r="J290" s="15">
        <f>K290+N290</f>
        <v>0</v>
      </c>
      <c r="K290" s="13"/>
      <c r="L290" s="13"/>
      <c r="M290" s="13"/>
      <c r="N290" s="13">
        <f>O290</f>
        <v>0</v>
      </c>
      <c r="O290" s="13"/>
      <c r="P290" s="14">
        <f>E290+J290</f>
        <v>3200000</v>
      </c>
    </row>
    <row r="291" spans="1:18" s="7" customFormat="1" x14ac:dyDescent="0.2">
      <c r="A291" s="264" t="s">
        <v>560</v>
      </c>
      <c r="B291" s="222" t="s">
        <v>561</v>
      </c>
      <c r="C291" s="314" t="s">
        <v>550</v>
      </c>
      <c r="D291" s="313" t="s">
        <v>562</v>
      </c>
      <c r="E291" s="33">
        <v>0</v>
      </c>
      <c r="F291" s="307"/>
      <c r="G291" s="307"/>
      <c r="H291" s="307"/>
      <c r="I291" s="307"/>
      <c r="J291" s="15">
        <f>K291+N291</f>
        <v>631722</v>
      </c>
      <c r="K291" s="307"/>
      <c r="L291" s="307"/>
      <c r="M291" s="307"/>
      <c r="N291" s="13">
        <f>O291</f>
        <v>631722</v>
      </c>
      <c r="O291" s="307">
        <v>631722</v>
      </c>
      <c r="P291" s="14">
        <f>E291+J291</f>
        <v>631722</v>
      </c>
    </row>
    <row r="292" spans="1:18" s="7" customFormat="1" ht="25.5" x14ac:dyDescent="0.2">
      <c r="A292" s="302" t="s">
        <v>551</v>
      </c>
      <c r="B292" s="303" t="s">
        <v>548</v>
      </c>
      <c r="C292" s="304" t="s">
        <v>550</v>
      </c>
      <c r="D292" s="305" t="s">
        <v>549</v>
      </c>
      <c r="E292" s="306">
        <f>F292+I292</f>
        <v>750000</v>
      </c>
      <c r="F292" s="307">
        <v>750000</v>
      </c>
      <c r="G292" s="307"/>
      <c r="H292" s="307"/>
      <c r="I292" s="307"/>
      <c r="J292" s="308">
        <f>K292+N292</f>
        <v>300000</v>
      </c>
      <c r="K292" s="307"/>
      <c r="L292" s="307"/>
      <c r="M292" s="307"/>
      <c r="N292" s="307">
        <f>O292</f>
        <v>300000</v>
      </c>
      <c r="O292" s="307">
        <v>300000</v>
      </c>
      <c r="P292" s="14">
        <f>E292+J292</f>
        <v>1050000</v>
      </c>
    </row>
    <row r="293" spans="1:18" ht="13.5" thickBot="1" x14ac:dyDescent="0.25">
      <c r="A293" s="275"/>
      <c r="B293" s="45"/>
      <c r="C293" s="46"/>
      <c r="D293" s="76" t="s">
        <v>81</v>
      </c>
      <c r="E293" s="47">
        <f t="shared" ref="E293:P293" si="86">E14+E36+E64+E106+E186+E192+E202+E219+E244+E276+E286</f>
        <v>1251471068</v>
      </c>
      <c r="F293" s="47">
        <f t="shared" si="86"/>
        <v>1248271068</v>
      </c>
      <c r="G293" s="47">
        <f t="shared" si="86"/>
        <v>321336469</v>
      </c>
      <c r="H293" s="47">
        <f t="shared" si="86"/>
        <v>56181200</v>
      </c>
      <c r="I293" s="47">
        <f t="shared" si="86"/>
        <v>0</v>
      </c>
      <c r="J293" s="47">
        <f t="shared" si="86"/>
        <v>250529455</v>
      </c>
      <c r="K293" s="47">
        <f t="shared" si="86"/>
        <v>27685026</v>
      </c>
      <c r="L293" s="47">
        <f t="shared" si="86"/>
        <v>1769100</v>
      </c>
      <c r="M293" s="47">
        <f t="shared" si="86"/>
        <v>1458600</v>
      </c>
      <c r="N293" s="47">
        <f t="shared" si="86"/>
        <v>222844429</v>
      </c>
      <c r="O293" s="47">
        <f t="shared" si="86"/>
        <v>185018705</v>
      </c>
      <c r="P293" s="47">
        <f t="shared" si="86"/>
        <v>1502000523</v>
      </c>
      <c r="Q293">
        <f>E293+J293</f>
        <v>1502000523</v>
      </c>
    </row>
    <row r="294" spans="1:18" x14ac:dyDescent="0.2">
      <c r="A294" s="299"/>
      <c r="B294" s="300"/>
      <c r="C294" s="301"/>
    </row>
    <row r="295" spans="1:18" ht="16.5" customHeight="1" x14ac:dyDescent="0.2">
      <c r="A295" s="299"/>
      <c r="B295" s="300"/>
      <c r="C295" s="301"/>
      <c r="D295" s="17" t="s">
        <v>73</v>
      </c>
      <c r="E295" s="17"/>
      <c r="F295" s="17"/>
      <c r="G295" s="17"/>
      <c r="H295" s="17"/>
      <c r="I295" s="17"/>
      <c r="J295" s="17"/>
      <c r="N295" s="17" t="s">
        <v>122</v>
      </c>
      <c r="Q295">
        <v>1173709054</v>
      </c>
      <c r="R295">
        <f>SUM(Q293-Q295)</f>
        <v>328291469</v>
      </c>
    </row>
    <row r="296" spans="1:18" ht="19.5" customHeight="1" x14ac:dyDescent="0.2">
      <c r="A296" s="299"/>
      <c r="B296" s="300"/>
      <c r="C296" s="301"/>
      <c r="D296" s="18" t="s">
        <v>72</v>
      </c>
      <c r="N296" t="s">
        <v>82</v>
      </c>
      <c r="Q296">
        <f>P293-Q295</f>
        <v>328291469</v>
      </c>
      <c r="R296">
        <f>Q295+Q297</f>
        <v>1287666922</v>
      </c>
    </row>
    <row r="297" spans="1:18" x14ac:dyDescent="0.2">
      <c r="Q297">
        <v>113957868</v>
      </c>
    </row>
    <row r="298" spans="1:18" x14ac:dyDescent="0.2">
      <c r="Q298">
        <f>Q296-Q297</f>
        <v>214333601</v>
      </c>
    </row>
  </sheetData>
  <mergeCells count="24">
    <mergeCell ref="E10:E12"/>
    <mergeCell ref="J10:J12"/>
    <mergeCell ref="L11:L12"/>
    <mergeCell ref="E9:I9"/>
    <mergeCell ref="O11:O12"/>
    <mergeCell ref="N10:N12"/>
    <mergeCell ref="G11:G12"/>
    <mergeCell ref="F10:F12"/>
    <mergeCell ref="M2:P2"/>
    <mergeCell ref="M4:P4"/>
    <mergeCell ref="C5:P5"/>
    <mergeCell ref="C6:P6"/>
    <mergeCell ref="P9:P12"/>
    <mergeCell ref="H11:H12"/>
    <mergeCell ref="G10:H10"/>
    <mergeCell ref="I10:I12"/>
    <mergeCell ref="L10:M10"/>
    <mergeCell ref="M11:M12"/>
    <mergeCell ref="A9:A12"/>
    <mergeCell ref="B9:B12"/>
    <mergeCell ref="C9:C12"/>
    <mergeCell ref="D9:D12"/>
    <mergeCell ref="J9:O9"/>
    <mergeCell ref="K10:K12"/>
  </mergeCells>
  <phoneticPr fontId="31" type="noConversion"/>
  <hyperlinks>
    <hyperlink ref="C243" location="!tnref1" display="0511"/>
  </hyperlinks>
  <printOptions horizontalCentered="1"/>
  <pageMargins left="0.19685039370078741" right="0.51181102362204722" top="0.47244094488188981" bottom="0.19685039370078741" header="0.51181102362204722" footer="0.51181102362204722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2018-04-16T13:09:53Z</cp:lastPrinted>
  <dcterms:created xsi:type="dcterms:W3CDTF">2016-02-15T14:53:30Z</dcterms:created>
  <dcterms:modified xsi:type="dcterms:W3CDTF">2021-05-18T17:21:06Z</dcterms:modified>
</cp:coreProperties>
</file>